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PIB_MPIOS_ACTUALIZADO\PIB_2021\"/>
    </mc:Choice>
  </mc:AlternateContent>
  <bookViews>
    <workbookView xWindow="0" yWindow="0" windowWidth="23040" windowHeight="9195" tabRatio="935"/>
  </bookViews>
  <sheets>
    <sheet name="INDICE" sheetId="11" r:id="rId1"/>
    <sheet name="MAPAS 2021" sheetId="12" r:id="rId2"/>
    <sheet name="PIB Municipios 2021" sheetId="1" r:id="rId3"/>
    <sheet name="PIB Zonas 2021" sheetId="4" r:id="rId4"/>
    <sheet name="PIB Subregiones 2021" sheetId="3" r:id="rId5"/>
    <sheet name="PIB Provincias  2021" sheetId="9" r:id="rId6"/>
    <sheet name="ValorAgregadoActividad" sheetId="6" r:id="rId7"/>
    <sheet name="PIB_Percapita" sheetId="7" r:id="rId8"/>
    <sheet name="G CoeficienteEspecializació_Sub" sheetId="8" r:id="rId9"/>
    <sheet name="ValorAgr.SectoresEconomicos" sheetId="10" r:id="rId10"/>
    <sheet name="POBLACIÓN_2021" sheetId="5" r:id="rId11"/>
    <sheet name="PIB_2021_DANE" sheetId="2" r:id="rId12"/>
  </sheets>
  <externalReferences>
    <externalReference r:id="rId13"/>
    <externalReference r:id="rId14"/>
    <externalReference r:id="rId15"/>
    <externalReference r:id="rId16"/>
    <externalReference r:id="rId17"/>
  </externalReferences>
  <definedNames>
    <definedName name="__123Graph_A" localSheetId="5" hidden="1">[1]DFTMES!#REF!</definedName>
    <definedName name="__123Graph_A" localSheetId="3" hidden="1">[1]DFTMES!#REF!</definedName>
    <definedName name="__123Graph_A" hidden="1">[1]DFTMES!#REF!</definedName>
    <definedName name="__123Graph_AD1" localSheetId="5" hidden="1">[1]DFTMES!#REF!</definedName>
    <definedName name="__123Graph_AD1" localSheetId="3" hidden="1">[1]DFTMES!#REF!</definedName>
    <definedName name="__123Graph_AD1" hidden="1">[1]DFTMES!#REF!</definedName>
    <definedName name="__123Graph_AD2" localSheetId="5" hidden="1">[1]DFTMES!#REF!</definedName>
    <definedName name="__123Graph_AD2" localSheetId="3" hidden="1">[1]DFTMES!#REF!</definedName>
    <definedName name="__123Graph_AD2" hidden="1">[1]DFTMES!#REF!</definedName>
    <definedName name="__123Graph_AD3" localSheetId="5" hidden="1">[1]DFTMES!#REF!</definedName>
    <definedName name="__123Graph_AD3" localSheetId="3" hidden="1">[1]DFTMES!#REF!</definedName>
    <definedName name="__123Graph_AD3" hidden="1">[1]DFTMES!#REF!</definedName>
    <definedName name="__123Graph_AD6" localSheetId="5" hidden="1">[1]DFTMES!#REF!</definedName>
    <definedName name="__123Graph_AD6" localSheetId="3" hidden="1">[1]DFTMES!#REF!</definedName>
    <definedName name="__123Graph_AD6" hidden="1">[1]DFTMES!#REF!</definedName>
    <definedName name="__123Graph_AD7" localSheetId="5" hidden="1">[1]DFTMES!#REF!</definedName>
    <definedName name="__123Graph_AD7" localSheetId="3" hidden="1">[1]DFTMES!#REF!</definedName>
    <definedName name="__123Graph_AD7" hidden="1">[1]DFTMES!#REF!</definedName>
    <definedName name="__123Graph_B" localSheetId="5" hidden="1">'[2]GIROS SITUAD.FISCAL- 2000'!#REF!</definedName>
    <definedName name="__123Graph_B" localSheetId="3" hidden="1">'[2]GIROS SITUAD.FISCAL- 2000'!#REF!</definedName>
    <definedName name="__123Graph_B" hidden="1">'[2]GIROS SITUAD.FISCAL- 2000'!#REF!</definedName>
    <definedName name="__123Graph_BD1" localSheetId="5" hidden="1">[1]DFTMES!#REF!</definedName>
    <definedName name="__123Graph_BD1" localSheetId="3" hidden="1">[1]DFTMES!#REF!</definedName>
    <definedName name="__123Graph_BD1" hidden="1">[1]DFTMES!#REF!</definedName>
    <definedName name="__123Graph_BD2" localSheetId="5" hidden="1">[1]DFTMES!#REF!</definedName>
    <definedName name="__123Graph_BD2" localSheetId="3" hidden="1">[1]DFTMES!#REF!</definedName>
    <definedName name="__123Graph_BD2" hidden="1">[1]DFTMES!#REF!</definedName>
    <definedName name="__123Graph_BD3" localSheetId="5" hidden="1">[1]DFTMES!#REF!</definedName>
    <definedName name="__123Graph_BD3" localSheetId="3" hidden="1">[1]DFTMES!#REF!</definedName>
    <definedName name="__123Graph_BD3" hidden="1">[1]DFTMES!#REF!</definedName>
    <definedName name="__123Graph_BD6" localSheetId="5" hidden="1">[1]DFTMES!#REF!</definedName>
    <definedName name="__123Graph_BD6" localSheetId="3" hidden="1">[1]DFTMES!#REF!</definedName>
    <definedName name="__123Graph_BD6" hidden="1">[1]DFTMES!#REF!</definedName>
    <definedName name="__123Graph_BD7" localSheetId="5" hidden="1">[1]DFTMES!#REF!</definedName>
    <definedName name="__123Graph_BD7" localSheetId="3" hidden="1">[1]DFTMES!#REF!</definedName>
    <definedName name="__123Graph_BD7" hidden="1">[1]DFTMES!#REF!</definedName>
    <definedName name="__123Graph_CD1" localSheetId="5" hidden="1">[1]DFTMES!#REF!</definedName>
    <definedName name="__123Graph_CD1" localSheetId="3" hidden="1">[1]DFTMES!#REF!</definedName>
    <definedName name="__123Graph_CD1" hidden="1">[1]DFTMES!#REF!</definedName>
    <definedName name="__123Graph_CD6" localSheetId="5" hidden="1">[1]DFTMES!#REF!</definedName>
    <definedName name="__123Graph_CD6" localSheetId="3" hidden="1">[1]DFTMES!#REF!</definedName>
    <definedName name="__123Graph_CD6" hidden="1">[1]DFTMES!#REF!</definedName>
    <definedName name="__123Graph_D" localSheetId="5" hidden="1">'[2]GIROS SITUAD.FISCAL- 2000'!#REF!</definedName>
    <definedName name="__123Graph_D" localSheetId="3" hidden="1">'[2]GIROS SITUAD.FISCAL- 2000'!#REF!</definedName>
    <definedName name="__123Graph_D" hidden="1">'[2]GIROS SITUAD.FISCAL- 2000'!#REF!</definedName>
    <definedName name="__123Graph_DD6" localSheetId="5" hidden="1">[1]DFTMES!#REF!</definedName>
    <definedName name="__123Graph_DD6" localSheetId="3" hidden="1">[1]DFTMES!#REF!</definedName>
    <definedName name="__123Graph_DD6" hidden="1">[1]DFTMES!#REF!</definedName>
    <definedName name="__123Graph_F" localSheetId="5" hidden="1">'[2]GIROS SITUAD.FISCAL- 2000'!#REF!</definedName>
    <definedName name="__123Graph_F" localSheetId="3" hidden="1">'[2]GIROS SITUAD.FISCAL- 2000'!#REF!</definedName>
    <definedName name="__123Graph_F" hidden="1">'[2]GIROS SITUAD.FISCAL- 2000'!#REF!</definedName>
    <definedName name="__123Graph_X" localSheetId="5" hidden="1">'[2]GIROS SITUAD.FISCAL- 2000'!#REF!</definedName>
    <definedName name="__123Graph_X" localSheetId="3" hidden="1">'[2]GIROS SITUAD.FISCAL- 2000'!#REF!</definedName>
    <definedName name="__123Graph_X" hidden="1">'[2]GIROS SITUAD.FISCAL- 2000'!#REF!</definedName>
    <definedName name="__123Graph_XD1" localSheetId="5" hidden="1">[1]DFTMES!#REF!</definedName>
    <definedName name="__123Graph_XD1" localSheetId="3" hidden="1">[1]DFTMES!#REF!</definedName>
    <definedName name="__123Graph_XD1" hidden="1">[1]DFTMES!#REF!</definedName>
    <definedName name="__123Graph_XD2" localSheetId="5" hidden="1">[1]DFTMES!#REF!</definedName>
    <definedName name="__123Graph_XD2" localSheetId="3" hidden="1">[1]DFTMES!#REF!</definedName>
    <definedName name="__123Graph_XD2" hidden="1">[1]DFTMES!#REF!</definedName>
    <definedName name="__123Graph_XD3" localSheetId="5" hidden="1">[1]DFTMES!#REF!</definedName>
    <definedName name="__123Graph_XD3" localSheetId="3" hidden="1">[1]DFTMES!#REF!</definedName>
    <definedName name="__123Graph_XD3" hidden="1">[1]DFTMES!#REF!</definedName>
    <definedName name="__123Graph_XD4" localSheetId="5" hidden="1">[1]DFTMES!#REF!</definedName>
    <definedName name="__123Graph_XD4" localSheetId="3" hidden="1">[1]DFTMES!#REF!</definedName>
    <definedName name="__123Graph_XD4" hidden="1">[1]DFTMES!#REF!</definedName>
    <definedName name="__123Graph_XD5" localSheetId="5" hidden="1">[1]DFTMES!#REF!</definedName>
    <definedName name="__123Graph_XD5" localSheetId="3" hidden="1">[1]DFTMES!#REF!</definedName>
    <definedName name="__123Graph_XD5" hidden="1">[1]DFTMES!#REF!</definedName>
    <definedName name="__123Graph_XD6" localSheetId="5" hidden="1">[1]DFTMES!#REF!</definedName>
    <definedName name="__123Graph_XD6" localSheetId="3" hidden="1">[1]DFTMES!#REF!</definedName>
    <definedName name="__123Graph_XD6" hidden="1">[1]DFTMES!#REF!</definedName>
    <definedName name="__123Graph_XD7" localSheetId="5" hidden="1">[1]DFTMES!#REF!</definedName>
    <definedName name="__123Graph_XD7" localSheetId="3" hidden="1">[1]DFTMES!#REF!</definedName>
    <definedName name="__123Graph_XD7" hidden="1">[1]DFTMES!#REF!</definedName>
    <definedName name="_Fill" localSheetId="5" hidden="1">#REF!</definedName>
    <definedName name="_Fill" localSheetId="3" hidden="1">#REF!</definedName>
    <definedName name="_Fill" hidden="1">#REF!</definedName>
    <definedName name="_xlnm._FilterDatabase" localSheetId="2" hidden="1">'PIB Municipios 2021'!$A$7:$AQ$7</definedName>
    <definedName name="_xlnm._FilterDatabase" localSheetId="10" hidden="1">POBLACIÓN_2021!$A$4:$G$131</definedName>
    <definedName name="_xlnm._FilterDatabase" localSheetId="6" hidden="1">ValorAgregadoActividad!$A$7:$X$133</definedName>
    <definedName name="_h35" hidden="1">{#N/A,#N/A,FALSE,"informes"}</definedName>
    <definedName name="_Key1" localSheetId="5" hidden="1">#REF!</definedName>
    <definedName name="_Key1" localSheetId="3" hidden="1">#REF!</definedName>
    <definedName name="_Key1" hidden="1">#REF!</definedName>
    <definedName name="_Order1" hidden="1">255</definedName>
    <definedName name="_Order2" hidden="1">255</definedName>
    <definedName name="_R" hidden="1">{"INGRESOS DOLARES",#N/A,FALSE,"informes"}</definedName>
    <definedName name="_Sort" localSheetId="5" hidden="1">#REF!</definedName>
    <definedName name="_Sort" localSheetId="3" hidden="1">#REF!</definedName>
    <definedName name="_Sort" hidden="1">#REF!</definedName>
    <definedName name="_Table1_Out" localSheetId="5" hidden="1">[3]CARBOCOL!#REF!</definedName>
    <definedName name="_Table1_Out" localSheetId="3" hidden="1">[3]CARBOCOL!#REF!</definedName>
    <definedName name="_Table1_Out" hidden="1">[3]CARBOCOL!#REF!</definedName>
    <definedName name="_Table2_In2" localSheetId="5" hidden="1">[4]ANUAL1!#REF!</definedName>
    <definedName name="_Table2_In2" localSheetId="3" hidden="1">[4]ANUAL1!#REF!</definedName>
    <definedName name="_Table2_In2" hidden="1">[4]ANUAL1!#REF!</definedName>
    <definedName name="_Table2_Out" localSheetId="5" hidden="1">[3]CARBOCOL!#REF!</definedName>
    <definedName name="_Table2_Out" localSheetId="3" hidden="1">[3]CARBOCOL!#REF!</definedName>
    <definedName name="_Table2_Out" hidden="1">[3]CARBOCOL!#REF!</definedName>
    <definedName name="bnño4swrlnaplnmfgmn" hidden="1">{#N/A,#N/A,FALSE,"informes"}</definedName>
    <definedName name="bsgdkjnbaklde" hidden="1">{"INGRESOS DOLARES",#N/A,FALSE,"informes"}</definedName>
    <definedName name="CC" hidden="1">{#N/A,#N/A,FALSE,"informes"}</definedName>
    <definedName name="Cwvu.ComparEneMar9697." localSheetId="5" hidden="1">'[5]Seguimiento CSF'!#REF!,'[5]Seguimiento CSF'!$A$30:$IV$34,'[5]Seguimiento CSF'!$A$104:$IV$104,'[5]Seguimiento CSF'!#REF!,'[5]Seguimiento CSF'!#REF!,'[5]Seguimiento CSF'!$A$124:$IV$125</definedName>
    <definedName name="Cwvu.ComparEneMar9697." localSheetId="3" hidden="1">'[5]Seguimiento CSF'!#REF!,'[5]Seguimiento CSF'!$A$30:$IV$34,'[5]Seguimiento CSF'!$A$104:$IV$104,'[5]Seguimiento CSF'!#REF!,'[5]Seguimiento CSF'!#REF!,'[5]Seguimiento CSF'!$A$124:$IV$125</definedName>
    <definedName name="Cwvu.ComparEneMar9697." hidden="1">'[5]Seguimiento CSF'!#REF!,'[5]Seguimiento CSF'!$A$30:$IV$34,'[5]Seguimiento CSF'!$A$104:$IV$104,'[5]Seguimiento CSF'!#REF!,'[5]Seguimiento CSF'!#REF!,'[5]Seguimiento CSF'!$A$124:$IV$125</definedName>
    <definedName name="Cwvu.EneFeb." localSheetId="5" hidden="1">'[5]Seguimiento CSF'!#REF!,'[5]Seguimiento CSF'!#REF!</definedName>
    <definedName name="Cwvu.EneFeb." localSheetId="3" hidden="1">'[5]Seguimiento CSF'!#REF!,'[5]Seguimiento CSF'!#REF!</definedName>
    <definedName name="Cwvu.EneFeb." hidden="1">'[5]Seguimiento CSF'!#REF!,'[5]Seguimiento CSF'!#REF!</definedName>
    <definedName name="Cwvu.EneMar." localSheetId="5" hidden="1">'[5]Seguimiento CSF'!#REF!,'[5]Seguimiento CSF'!$A$67:$IV$67,'[5]Seguimiento CSF'!#REF!,'[5]Seguimiento CSF'!#REF!</definedName>
    <definedName name="Cwvu.EneMar." localSheetId="3" hidden="1">'[5]Seguimiento CSF'!#REF!,'[5]Seguimiento CSF'!$A$67:$IV$67,'[5]Seguimiento CSF'!#REF!,'[5]Seguimiento CSF'!#REF!</definedName>
    <definedName name="Cwvu.EneMar." hidden="1">'[5]Seguimiento CSF'!#REF!,'[5]Seguimiento CSF'!$A$67:$IV$67,'[5]Seguimiento CSF'!#REF!,'[5]Seguimiento CSF'!#REF!</definedName>
    <definedName name="Cwvu.Formato._.Corto." localSheetId="5"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Corto." localSheetId="3"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Corto."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Total." localSheetId="5" hidden="1">'[5]Seguimiento CSF'!#REF!,'[5]Seguimiento CSF'!#REF!,'[5]Seguimiento CSF'!#REF!</definedName>
    <definedName name="Cwvu.Formato._.Total." localSheetId="3" hidden="1">'[5]Seguimiento CSF'!#REF!,'[5]Seguimiento CSF'!#REF!,'[5]Seguimiento CSF'!#REF!</definedName>
    <definedName name="Cwvu.Formato._.Total." hidden="1">'[5]Seguimiento CSF'!#REF!,'[5]Seguimiento CSF'!#REF!,'[5]Seguimiento CSF'!#REF!</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E" hidden="1">{#N/A,#N/A,FALSE,"informes"}</definedName>
    <definedName name="FBAWV" hidden="1">{#N/A,#N/A,FALSE,"informes"}</definedName>
    <definedName name="ff" hidden="1">{#N/A,#N/A,FALSE,"informes"}</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HKJBEARNKBW" hidden="1">{"INGRESOS DOLARES",#N/A,FALSE,"informes"}</definedName>
    <definedName name="fkjrthnk3t" hidden="1">{"PAGOS DOLARES",#N/A,FALSE,"informes"}</definedName>
    <definedName name="fmdñklje" hidden="1">{#N/A,#N/A,FALSE,"informes"}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gfnmgfxmmfg" hidden="1">{#N/A,#N/A,FALSE,"informes"}</definedName>
    <definedName name="gg" hidden="1">{#N/A,#N/A,FALSE,"informes"}</definedName>
    <definedName name="ghhhhhhhhhhhhhhhhhhhhhhhh" hidden="1">{"PAGOS DOLARES",#N/A,FALSE,"informes"}</definedName>
    <definedName name="gjrtiury6iryrirjyrysyrjyrjstrtjs" hidden="1">{#N/A,#N/A,FALSE,"informes"}</definedName>
    <definedName name="gkljae" hidden="1">{"PAGOS DOLARES",#N/A,FALSE,"informes"}</definedName>
    <definedName name="glkjheanbwBT" hidden="1">{"PAGOS DOLARES",#N/A,FALSE,"informes"}</definedName>
    <definedName name="GRAFICO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gyirxsryyjry" hidden="1">{"INGRESOS DOLARES",#N/A,FALSE,"informes"}</definedName>
    <definedName name="h" hidden="1">{#N/A,#N/A,FALSE,"informes"}</definedName>
    <definedName name="hdtya547i76riei" hidden="1">{"PAGOS DOLARES",#N/A,FALSE,"informes"}</definedName>
    <definedName name="hfdha" hidden="1">{"INGRESOS DOLARES",#N/A,FALSE,"informes"}</definedName>
    <definedName name="hh" hidden="1">{#N/A,#N/A,FALSE,"informes"}</definedName>
    <definedName name="hjzr" hidden="1">{#N/A,#N/A,FALSE,"informes"}</definedName>
    <definedName name="hkmzlnmobznozdkgnodzo" hidden="1">{#N/A,#N/A,FALSE,"informes"}</definedName>
    <definedName name="hmj" hidden="1">{#N/A,#N/A,FALSE,"informes"}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kxhklxr7yikyxrjkr" hidden="1">{"PAGOS DOLARES",#N/A,FALSE,"informes"}</definedName>
    <definedName name="jreszjz" hidden="1">{#N/A,#N/A,FALSE,"informes"}</definedName>
    <definedName name="jrxsyktuod"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ryxskrxkl" hidden="1">{#N/A,#N/A,FALSE,"informes"}</definedName>
    <definedName name="lkrjslkndalñkvnkea" hidden="1">{"INGRESOS DOLARES",#N/A,FALSE,"informes"}</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sfj" hidden="1">{"PAGOS DOLARES",#N/A,FALSE,"informes"}</definedName>
    <definedName name="ÑÑ" hidden="1">{"INGRESOS DOLARES",#N/A,FALSE,"informes"}</definedName>
    <definedName name="oìjhioeonmonmea" hidden="1">{#N/A,#N/A,FALSE,"informes"}</definedName>
    <definedName name="OO" hidden="1">{"PAGOS DOLARES",#N/A,FALSE,"informes"}</definedName>
    <definedName name="ORTJBJBHKBFNKJD" hidden="1">{"INGRESOS DOLARES",#N/A,FALSE,"informes"}</definedName>
    <definedName name="PONJRYIONJPEKHN" hidden="1">{#N/A,#N/A,FALSE,"informes"}</definedName>
    <definedName name="pp" hidden="1">{"INGRESOS DOLARES",#N/A,FALSE,"informes"}</definedName>
    <definedName name="rhjr" hidden="1">{"INGRESOS DOLARES",#N/A,FALSE,"informes"}</definedName>
    <definedName name="rr" hidden="1">{#N/A,#N/A,FALSE,"informes"}</definedName>
    <definedName name="Rwvu.ComparEneMar9697." hidden="1">'[5]Seguimiento CSF'!$L$1:$N$65536,'[5]Seguimiento CSF'!$R$1:$BU$65536</definedName>
    <definedName name="Rwvu.EneFeb." hidden="1">'[5]Seguimiento CSF'!$L$1:$N$65536,'[5]Seguimiento CSF'!$Q$1:$AD$65536</definedName>
    <definedName name="Rwvu.Formato._.Corto." hidden="1">'[5]Seguimiento CSF'!$L$1:$N$65536,'[5]Seguimiento CSF'!$R$1:$AD$65536,'[5]Seguimiento CSF'!$AH$1:$AY$65536,'[5]Seguimiento CSF'!$BA$1:$BH$65536,'[5]Seguimiento CSF'!$BJ$1:$BQ$65536,'[5]Seguimiento CSF'!$BS$1:$CF$65536</definedName>
    <definedName name="Rwvu.OPEF._.96." hidden="1">'[5]Resumen OPEF'!$E$1:$J$65536,'[5]Resumen OPEF'!$M$1:$Q$65536</definedName>
    <definedName name="Rwvu.OPEF._.97." localSheetId="5" hidden="1">'[5]Resumen OPEF'!$C$1:$C$65536,'[5]Resumen OPEF'!#REF!,'[5]Resumen OPEF'!$K$1:$Q$65536</definedName>
    <definedName name="Rwvu.OPEF._.97." localSheetId="3" hidden="1">'[5]Resumen OPEF'!$C$1:$C$65536,'[5]Resumen OPEF'!#REF!,'[5]Resumen OPEF'!$K$1:$Q$65536</definedName>
    <definedName name="Rwvu.OPEF._.97." hidden="1">'[5]Resumen OPEF'!$C$1:$C$65536,'[5]Resumen OPEF'!#REF!,'[5]Resumen OPEF'!$K$1:$Q$65536</definedName>
    <definedName name="skghafdn" hidden="1">{"PAGOS DOLARES",#N/A,FALSE,"informes"}</definedName>
    <definedName name="SS" hidden="1">{"PAGOS DOLARES",#N/A,FALSE,"informes"}</definedName>
    <definedName name="TT" hidden="1">{"PAGOS DOLARES",#N/A,FALSE,"informes"}</definedName>
    <definedName name="ttt" hidden="1">{"INGRESOS DOLARES",#N/A,FALSE,"informes"}</definedName>
    <definedName name="tyhjuopiwhsonjjy" hidden="1">{#N/A,#N/A,FALSE,"informes"}</definedName>
    <definedName name="usrg" hidden="1">{#N/A,#N/A,FALSE,"informes"}</definedName>
    <definedName name="uu" hidden="1">{"PAGOS DOLARES",#N/A,FALSE,"informes"}</definedName>
    <definedName name="uyuy" hidden="1">{"PAGOS DOLARES",#N/A,FALSE,"informes"}</definedName>
    <definedName name="vknmryspo" hidden="1">{#N/A,#N/A,FALSE,"informes"}</definedName>
    <definedName name="VKNRSKNLRSJYÑKLNHJ" hidden="1">{"PAGOS DOLARES",#N/A,FALSE,"informes"}</definedName>
    <definedName name="wqed" hidden="1">{TRUE,TRUE,-2.75,-17.75,483,276.75,FALSE,TRUE,TRUE,TRUE,0,3,15,1,110,11,8,4,TRUE,TRUE,3,TRUE,1,TRUE,75,"Swvu.EneFeb.","ACwvu.EneFeb.",#N/A,FALSE,FALSE,1.24,0.787401575,0.74,0.984251969,1,"","",FALSE,FALSE,FALSE,FALSE,1,#N/A,1,1,#DIV/0!,FALSE,"Rwvu.EneFeb.","Cwvu.EneFeb.",FALSE,FALSE,FALSE,1,300,300,FALSE,FALSE,TRUE,TRUE,TRUE}</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yjwi4ojonpiyjioha" hidden="1">{#N/A,#N/A,FALSE,"informes"}</definedName>
    <definedName name="Z_91E95AE5_DCC2_11D0_8DF1_00805F2A002D_.wvu.Cols" hidden="1">'[5]Seguimiento CSF'!$L$1:$N$65536,'[5]Seguimiento CSF'!$R$1:$BU$65536</definedName>
    <definedName name="Z_91E95AE6_DCC2_11D0_8DF1_00805F2A002D_.wvu.Cols" hidden="1">'[5]Seguimiento CSF'!$L$1:$N$65536,'[5]Seguimiento CSF'!$Q$1:$AD$65536</definedName>
    <definedName name="Z_91E95AE6_DCC2_11D0_8DF1_00805F2A002D_.wvu.Rows" localSheetId="5" hidden="1">'[5]Seguimiento CSF'!#REF!,'[5]Seguimiento CSF'!#REF!</definedName>
    <definedName name="Z_91E95AE6_DCC2_11D0_8DF1_00805F2A002D_.wvu.Rows" localSheetId="3" hidden="1">'[5]Seguimiento CSF'!#REF!,'[5]Seguimiento CSF'!#REF!</definedName>
    <definedName name="Z_91E95AE6_DCC2_11D0_8DF1_00805F2A002D_.wvu.Rows" hidden="1">'[5]Seguimiento CSF'!#REF!,'[5]Seguimiento CSF'!#REF!</definedName>
    <definedName name="Z_91E95AE7_DCC2_11D0_8DF1_00805F2A002D_.wvu.Cols" hidden="1">'[5]Resumen MES OPEF'!$C$1:$C$65536,'[5]Resumen MES OPEF'!$N$1:$N$65536,'[5]Resumen MES OPEF'!$Y$1:$Y$65536,'[5]Resumen MES OPEF'!$AL$1:$AL$65536,'[5]Resumen MES OPEF'!$AV$1:$AV$65536,'[5]Resumen MES OPEF'!$BG$1:$BG$65536,'[5]Resumen MES OPEF'!$BR$1:$BR$65536,'[5]Resumen MES OPEF'!$CC$1:$CC$65536</definedName>
    <definedName name="Z_91E95AE8_DCC2_11D0_8DF1_00805F2A002D_.wvu.Cols" hidden="1">'[5]Seguimiento CSF'!$L$1:$N$65536,'[5]Seguimiento CSF'!$R$1:$AD$65536,'[5]Seguimiento CSF'!$AY$1:$AY$65536,'[5]Seguimiento CSF'!$BH$1:$BH$65536,'[5]Seguimiento CSF'!$BQ$1:$BQ$65536</definedName>
    <definedName name="Z_91E95AE9_DCC2_11D0_8DF1_00805F2A002D_.wvu.Cols" hidden="1">'[5]Seguimiento CSF'!$L$1:$N$65536,'[5]Seguimiento CSF'!$R$1:$AD$65536,'[5]Seguimiento CSF'!$AH$1:$AY$65536,'[5]Seguimiento CSF'!$BA$1:$BH$65536,'[5]Seguimiento CSF'!$BJ$1:$BQ$65536,'[5]Seguimiento CSF'!$BS$1:$CF$65536</definedName>
    <definedName name="Z_91E95AEB_DCC2_11D0_8DF1_00805F2A002D_.wvu.Cols" hidden="1">'[5]Resumen OPEF'!$E$1:$J$65536,'[5]Resumen OPEF'!$M$1:$Q$65536</definedName>
    <definedName name="Z_91E95AEC_DCC2_11D0_8DF1_00805F2A002D_.wvu.Cols" hidden="1">'[5]Resumen OPEF'!$C$1:$C$65536,'[5]Resumen OPEF'!$E$1:$E$65536,'[5]Resumen OPEF'!$H$1:$I$65536,'[5]Resumen OPEF'!$K$1:$L$65536,'[5]Resumen OPEF'!$O$1:$O$65536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8" i="6" l="1"/>
  <c r="R168" i="6"/>
  <c r="Q168" i="6"/>
  <c r="P168" i="6"/>
  <c r="O168" i="6"/>
  <c r="N168" i="6"/>
  <c r="M168" i="6"/>
  <c r="L168" i="6"/>
  <c r="K168" i="6"/>
  <c r="J168" i="6"/>
  <c r="H168" i="6"/>
  <c r="I168" i="6"/>
  <c r="Z183" i="6"/>
  <c r="Z182" i="6"/>
  <c r="Z181" i="6"/>
  <c r="Z180" i="6"/>
  <c r="Z179" i="6"/>
  <c r="Z178" i="6"/>
  <c r="Z177" i="6"/>
  <c r="Z176" i="6"/>
  <c r="Z175" i="6"/>
  <c r="W133" i="1" l="1"/>
  <c r="X133" i="1"/>
  <c r="AM9" i="1" l="1"/>
  <c r="AM11" i="1"/>
  <c r="AM12" i="1"/>
  <c r="AM13" i="1"/>
  <c r="AM14" i="1"/>
  <c r="AM15" i="1"/>
  <c r="AM16" i="1"/>
  <c r="AM17" i="1"/>
  <c r="AM18" i="1"/>
  <c r="AM20" i="1"/>
  <c r="AM21" i="1"/>
  <c r="AM23" i="1"/>
  <c r="AM24" i="1"/>
  <c r="AM25" i="1"/>
  <c r="AM26" i="1"/>
  <c r="AM27" i="1"/>
  <c r="AM28" i="1"/>
  <c r="AM29" i="1"/>
  <c r="AM30" i="1"/>
  <c r="AM31" i="1"/>
  <c r="AM32" i="1"/>
  <c r="AM33" i="1"/>
  <c r="AM34" i="1"/>
  <c r="AM36" i="1"/>
  <c r="AM37" i="1"/>
  <c r="AM39" i="1"/>
  <c r="AM40" i="1"/>
  <c r="AM41" i="1"/>
  <c r="AM44" i="1"/>
  <c r="AM45" i="1"/>
  <c r="AM48" i="1"/>
  <c r="AM49" i="1"/>
  <c r="AM52" i="1"/>
  <c r="AM53" i="1"/>
  <c r="AM56" i="1"/>
  <c r="AM58" i="1"/>
  <c r="AM59" i="1"/>
  <c r="AM60" i="1"/>
  <c r="AM61" i="1"/>
  <c r="AM62" i="1"/>
  <c r="AM63" i="1"/>
  <c r="AM64" i="1"/>
  <c r="AM68" i="1"/>
  <c r="AM69" i="1"/>
  <c r="AM71" i="1"/>
  <c r="AM72" i="1"/>
  <c r="AM74" i="1"/>
  <c r="AM75" i="1"/>
  <c r="AM76" i="1"/>
  <c r="AM77" i="1"/>
  <c r="AM78" i="1"/>
  <c r="AM80" i="1"/>
  <c r="AM83" i="1"/>
  <c r="AM84" i="1"/>
  <c r="AM85" i="1"/>
  <c r="AM86" i="1"/>
  <c r="AM87" i="1"/>
  <c r="AM88" i="1"/>
  <c r="AM89" i="1"/>
  <c r="AM91" i="1"/>
  <c r="AM92" i="1"/>
  <c r="AM93" i="1"/>
  <c r="AM94" i="1"/>
  <c r="AM96" i="1"/>
  <c r="AM100" i="1"/>
  <c r="AM101" i="1"/>
  <c r="AM104" i="1"/>
  <c r="AM105" i="1"/>
  <c r="AM106" i="1"/>
  <c r="AM108" i="1"/>
  <c r="AM109" i="1"/>
  <c r="AM112" i="1"/>
  <c r="AM113" i="1"/>
  <c r="AM116" i="1"/>
  <c r="AM117" i="1"/>
  <c r="AM119" i="1"/>
  <c r="AM120" i="1"/>
  <c r="AM121" i="1"/>
  <c r="AM123" i="1"/>
  <c r="AM124" i="1"/>
  <c r="AM125" i="1"/>
  <c r="AM126" i="1"/>
  <c r="AM128" i="1"/>
  <c r="AM131" i="1"/>
  <c r="AM132" i="1"/>
  <c r="AK133" i="1"/>
  <c r="AM127" i="1" l="1"/>
  <c r="AM114" i="1"/>
  <c r="AM97" i="1"/>
  <c r="AM70" i="1"/>
  <c r="AM67" i="1"/>
  <c r="AM50" i="1"/>
  <c r="AM47" i="1"/>
  <c r="AM110" i="1"/>
  <c r="AM107" i="1"/>
  <c r="AM103" i="1"/>
  <c r="AM90" i="1"/>
  <c r="AM73" i="1"/>
  <c r="AM130" i="1"/>
  <c r="AM79" i="1"/>
  <c r="AM66" i="1"/>
  <c r="AM46" i="1"/>
  <c r="AM43" i="1"/>
  <c r="AM8" i="1"/>
  <c r="AM10" i="1"/>
  <c r="AM129" i="1"/>
  <c r="AM102" i="1"/>
  <c r="AM99" i="1"/>
  <c r="AM95" i="1"/>
  <c r="AM82" i="1"/>
  <c r="AM65" i="1"/>
  <c r="AM55" i="1"/>
  <c r="AM42" i="1"/>
  <c r="AM122" i="1"/>
  <c r="AM38" i="1"/>
  <c r="AM35" i="1"/>
  <c r="AM22" i="1"/>
  <c r="AM19" i="1"/>
  <c r="AM118" i="1"/>
  <c r="AM115" i="1"/>
  <c r="AM111" i="1"/>
  <c r="AM98" i="1"/>
  <c r="AM81" i="1"/>
  <c r="AM57" i="1"/>
  <c r="AM54" i="1"/>
  <c r="AM51" i="1"/>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8" i="1" l="1"/>
  <c r="V12" i="1" l="1"/>
  <c r="V13" i="1"/>
  <c r="V14" i="1"/>
  <c r="V16" i="1"/>
  <c r="V17" i="1"/>
  <c r="V19" i="1"/>
  <c r="V20" i="1"/>
  <c r="V21" i="1"/>
  <c r="V22" i="1"/>
  <c r="V23" i="1"/>
  <c r="V24" i="1"/>
  <c r="V28" i="1"/>
  <c r="V29" i="1"/>
  <c r="V31" i="1"/>
  <c r="V32" i="1"/>
  <c r="V33" i="1"/>
  <c r="V35" i="1"/>
  <c r="V36" i="1"/>
  <c r="V37" i="1"/>
  <c r="V38" i="1"/>
  <c r="V39" i="1"/>
  <c r="V40" i="1"/>
  <c r="V41" i="1"/>
  <c r="V44" i="1"/>
  <c r="V45" i="1"/>
  <c r="V47" i="1"/>
  <c r="V48" i="1"/>
  <c r="V49" i="1"/>
  <c r="V51" i="1"/>
  <c r="V52" i="1"/>
  <c r="V53" i="1"/>
  <c r="V54" i="1"/>
  <c r="V55" i="1"/>
  <c r="V56" i="1"/>
  <c r="V60" i="1"/>
  <c r="V61" i="1"/>
  <c r="V63" i="1"/>
  <c r="V64" i="1"/>
  <c r="V66" i="1"/>
  <c r="V67" i="1"/>
  <c r="V68" i="1"/>
  <c r="V69" i="1"/>
  <c r="V70" i="1"/>
  <c r="V71" i="1"/>
  <c r="V72" i="1"/>
  <c r="V75" i="1"/>
  <c r="V76" i="1"/>
  <c r="V77" i="1"/>
  <c r="V78" i="1"/>
  <c r="V80" i="1"/>
  <c r="V83" i="1"/>
  <c r="V84" i="1"/>
  <c r="V85" i="1"/>
  <c r="V86" i="1"/>
  <c r="V87" i="1"/>
  <c r="V88" i="1"/>
  <c r="V92" i="1"/>
  <c r="V93" i="1"/>
  <c r="V95" i="1"/>
  <c r="V96" i="1"/>
  <c r="V100" i="1"/>
  <c r="V101" i="1"/>
  <c r="V103" i="1"/>
  <c r="V104" i="1"/>
  <c r="V105" i="1"/>
  <c r="V108" i="1"/>
  <c r="V109" i="1"/>
  <c r="V110" i="1"/>
  <c r="V111" i="1"/>
  <c r="V112" i="1"/>
  <c r="V113" i="1"/>
  <c r="V116" i="1"/>
  <c r="V117" i="1"/>
  <c r="V119" i="1"/>
  <c r="V120" i="1"/>
  <c r="V124" i="1"/>
  <c r="V125" i="1"/>
  <c r="V127" i="1"/>
  <c r="V128" i="1"/>
  <c r="V131" i="1"/>
  <c r="V132" i="1"/>
  <c r="V8" i="1"/>
  <c r="V126" i="1" l="1"/>
  <c r="V123" i="1"/>
  <c r="V106" i="1"/>
  <c r="V89" i="1"/>
  <c r="V79" i="1"/>
  <c r="V62" i="1"/>
  <c r="V59" i="1"/>
  <c r="V42" i="1"/>
  <c r="V25" i="1"/>
  <c r="V15" i="1"/>
  <c r="V129" i="1"/>
  <c r="V102" i="1"/>
  <c r="V99" i="1"/>
  <c r="V82" i="1"/>
  <c r="V65" i="1"/>
  <c r="V18" i="1"/>
  <c r="V122" i="1"/>
  <c r="V58" i="1"/>
  <c r="V11" i="1"/>
  <c r="V118" i="1"/>
  <c r="V115" i="1"/>
  <c r="V98" i="1"/>
  <c r="V81" i="1"/>
  <c r="V34" i="1"/>
  <c r="V121" i="1"/>
  <c r="V94" i="1"/>
  <c r="V91" i="1"/>
  <c r="V74" i="1"/>
  <c r="V57" i="1"/>
  <c r="V30" i="1"/>
  <c r="V27" i="1"/>
  <c r="V10" i="1"/>
  <c r="V130" i="1"/>
  <c r="V114" i="1"/>
  <c r="V97" i="1"/>
  <c r="V50" i="1"/>
  <c r="V107" i="1"/>
  <c r="V90" i="1"/>
  <c r="V73" i="1"/>
  <c r="V46" i="1"/>
  <c r="V43" i="1"/>
  <c r="V26" i="1"/>
  <c r="V9" i="1"/>
  <c r="Y12" i="1"/>
  <c r="Y15" i="1"/>
  <c r="Y16" i="1"/>
  <c r="Y27" i="1"/>
  <c r="Y30" i="1"/>
  <c r="Y31" i="1"/>
  <c r="Y33" i="1"/>
  <c r="Y35" i="1"/>
  <c r="Y37" i="1"/>
  <c r="Y43" i="1"/>
  <c r="Y47" i="1"/>
  <c r="Y48" i="1"/>
  <c r="Y50" i="1"/>
  <c r="Y53" i="1"/>
  <c r="Y56" i="1"/>
  <c r="Y59" i="1"/>
  <c r="Y60" i="1"/>
  <c r="Y61" i="1"/>
  <c r="Y63" i="1"/>
  <c r="Y64" i="1"/>
  <c r="Y65" i="1"/>
  <c r="Y66" i="1"/>
  <c r="Y68" i="1"/>
  <c r="Y69" i="1"/>
  <c r="Y72" i="1"/>
  <c r="Y75" i="1"/>
  <c r="Y76" i="1"/>
  <c r="Y79" i="1"/>
  <c r="Y80" i="1"/>
  <c r="Y87" i="1"/>
  <c r="Y88" i="1"/>
  <c r="Y92" i="1"/>
  <c r="Y96" i="1"/>
  <c r="Y98" i="1"/>
  <c r="Y100" i="1"/>
  <c r="Y103" i="1"/>
  <c r="Y104" i="1"/>
  <c r="Y108" i="1"/>
  <c r="Y111" i="1"/>
  <c r="Y112" i="1"/>
  <c r="Y118" i="1"/>
  <c r="Y119" i="1"/>
  <c r="Y120" i="1"/>
  <c r="Y124" i="1"/>
  <c r="Y126" i="1"/>
  <c r="Y128" i="1"/>
  <c r="Y132" i="1"/>
  <c r="Y130" i="1" l="1"/>
  <c r="Y95" i="1"/>
  <c r="Y91" i="1"/>
  <c r="Y10" i="1"/>
  <c r="Y129" i="1"/>
  <c r="Y125" i="1"/>
  <c r="Y121" i="1"/>
  <c r="Y117" i="1"/>
  <c r="Y113" i="1"/>
  <c r="Y110" i="1"/>
  <c r="Y94" i="1"/>
  <c r="Y86" i="1"/>
  <c r="Y71" i="1"/>
  <c r="Y55" i="1"/>
  <c r="Y44" i="1"/>
  <c r="Y40" i="1"/>
  <c r="Y36" i="1"/>
  <c r="Y32" i="1"/>
  <c r="Y24" i="1"/>
  <c r="Y101" i="1"/>
  <c r="Y97" i="1"/>
  <c r="Y93" i="1"/>
  <c r="Y89" i="1"/>
  <c r="Y85" i="1"/>
  <c r="Y81" i="1"/>
  <c r="Y78" i="1"/>
  <c r="Y62" i="1"/>
  <c r="Y39" i="1"/>
  <c r="Y23" i="1"/>
  <c r="Y127" i="1"/>
  <c r="Y123" i="1"/>
  <c r="Y42" i="1"/>
  <c r="Y34" i="1"/>
  <c r="Y18" i="1"/>
  <c r="Y11" i="1"/>
  <c r="Y122" i="1"/>
  <c r="Y115" i="1"/>
  <c r="Y90" i="1"/>
  <c r="Y83" i="1"/>
  <c r="Y58" i="1"/>
  <c r="Y51" i="1"/>
  <c r="Y26" i="1"/>
  <c r="Y19" i="1"/>
  <c r="Y114" i="1"/>
  <c r="Y107" i="1"/>
  <c r="Y82" i="1"/>
  <c r="Y57" i="1"/>
  <c r="Y54" i="1"/>
  <c r="Y29" i="1"/>
  <c r="Y25" i="1"/>
  <c r="Y22" i="1"/>
  <c r="Y131" i="1"/>
  <c r="Y106" i="1"/>
  <c r="Y99" i="1"/>
  <c r="Y74" i="1"/>
  <c r="Y67" i="1"/>
  <c r="Y49" i="1"/>
  <c r="Y46" i="1"/>
  <c r="Y28" i="1"/>
  <c r="Y21" i="1"/>
  <c r="Y17" i="1"/>
  <c r="Y14" i="1"/>
  <c r="Y116" i="1"/>
  <c r="Y109" i="1"/>
  <c r="Y105" i="1"/>
  <c r="Y102" i="1"/>
  <c r="Y84" i="1"/>
  <c r="Y77" i="1"/>
  <c r="Y73" i="1"/>
  <c r="Y70" i="1"/>
  <c r="Y52" i="1"/>
  <c r="Y45" i="1"/>
  <c r="Y41" i="1"/>
  <c r="Y38" i="1"/>
  <c r="Y20" i="1"/>
  <c r="Y13" i="1"/>
  <c r="Y9" i="1"/>
  <c r="Y8" i="1"/>
  <c r="AB9" i="1" l="1"/>
  <c r="AB10" i="1"/>
  <c r="AB11" i="1"/>
  <c r="AB12" i="1"/>
  <c r="AB13" i="1"/>
  <c r="AB14" i="1"/>
  <c r="AB15" i="1"/>
  <c r="AB17" i="1"/>
  <c r="AB18" i="1"/>
  <c r="AB19" i="1"/>
  <c r="AB20" i="1"/>
  <c r="AB21" i="1"/>
  <c r="AB22" i="1"/>
  <c r="AB23" i="1"/>
  <c r="AB25" i="1"/>
  <c r="AB26" i="1"/>
  <c r="AB27" i="1"/>
  <c r="AB28" i="1"/>
  <c r="AB29" i="1"/>
  <c r="AB30" i="1"/>
  <c r="AB31" i="1"/>
  <c r="AB33" i="1"/>
  <c r="AB34" i="1"/>
  <c r="AB35" i="1"/>
  <c r="AB36" i="1"/>
  <c r="AB37" i="1"/>
  <c r="AB38" i="1"/>
  <c r="AB39" i="1"/>
  <c r="AB41" i="1"/>
  <c r="AB42" i="1"/>
  <c r="AB43" i="1"/>
  <c r="AB44" i="1"/>
  <c r="AB45" i="1"/>
  <c r="AB46" i="1"/>
  <c r="AB47" i="1"/>
  <c r="AB49" i="1"/>
  <c r="AB50" i="1"/>
  <c r="AB51" i="1"/>
  <c r="AB52" i="1"/>
  <c r="AB53" i="1"/>
  <c r="AB54" i="1"/>
  <c r="AB55" i="1"/>
  <c r="AB57" i="1"/>
  <c r="AB58" i="1"/>
  <c r="AB59" i="1"/>
  <c r="AB60" i="1"/>
  <c r="AB61" i="1"/>
  <c r="AB62" i="1"/>
  <c r="AB63" i="1"/>
  <c r="AB65" i="1"/>
  <c r="AB66" i="1"/>
  <c r="AB67" i="1"/>
  <c r="AB68" i="1"/>
  <c r="AB69" i="1"/>
  <c r="AB70" i="1"/>
  <c r="AB71" i="1"/>
  <c r="AB73" i="1"/>
  <c r="AB74" i="1"/>
  <c r="AB75" i="1"/>
  <c r="AB76" i="1"/>
  <c r="AB77" i="1"/>
  <c r="AB78" i="1"/>
  <c r="AB79" i="1"/>
  <c r="AB81" i="1"/>
  <c r="AB82" i="1"/>
  <c r="AB83" i="1"/>
  <c r="AB84" i="1"/>
  <c r="AB85" i="1"/>
  <c r="AB86" i="1"/>
  <c r="AB87" i="1"/>
  <c r="AB89" i="1"/>
  <c r="AB90" i="1"/>
  <c r="AB91" i="1"/>
  <c r="AB92" i="1"/>
  <c r="AB93" i="1"/>
  <c r="AB94" i="1"/>
  <c r="AB95" i="1"/>
  <c r="AB97" i="1"/>
  <c r="AB98" i="1"/>
  <c r="AB99" i="1"/>
  <c r="AB100" i="1"/>
  <c r="AB101" i="1"/>
  <c r="AB102" i="1"/>
  <c r="AB103" i="1"/>
  <c r="AB105" i="1"/>
  <c r="AB106" i="1"/>
  <c r="AB107" i="1"/>
  <c r="AB108" i="1"/>
  <c r="AB109" i="1"/>
  <c r="AB110" i="1"/>
  <c r="AB111" i="1"/>
  <c r="AB113" i="1"/>
  <c r="AB114" i="1"/>
  <c r="AB115" i="1"/>
  <c r="AB116" i="1"/>
  <c r="AB117" i="1"/>
  <c r="AB118" i="1"/>
  <c r="AB119" i="1"/>
  <c r="AB121" i="1"/>
  <c r="AB122" i="1"/>
  <c r="AB123" i="1"/>
  <c r="AB124" i="1"/>
  <c r="AB125" i="1"/>
  <c r="AB126" i="1"/>
  <c r="AB127" i="1"/>
  <c r="AB129" i="1"/>
  <c r="AB130" i="1"/>
  <c r="AB131" i="1"/>
  <c r="AB132" i="1"/>
  <c r="AB8" i="1"/>
  <c r="AB112" i="1" l="1"/>
  <c r="AB88" i="1"/>
  <c r="AB80" i="1"/>
  <c r="AB72" i="1"/>
  <c r="AB64" i="1"/>
  <c r="AB56" i="1"/>
  <c r="AB48" i="1"/>
  <c r="AB40" i="1"/>
  <c r="AB32" i="1"/>
  <c r="AB24" i="1"/>
  <c r="AB16" i="1"/>
  <c r="AB128" i="1"/>
  <c r="AB96" i="1"/>
  <c r="AB104" i="1"/>
  <c r="AB120" i="1"/>
  <c r="G130" i="5" l="1"/>
  <c r="Y133" i="1" l="1"/>
  <c r="B29" i="11" l="1"/>
  <c r="A29" i="11"/>
  <c r="B28" i="11"/>
  <c r="A28" i="11"/>
  <c r="A27" i="11"/>
  <c r="B27" i="11"/>
  <c r="A26" i="11"/>
  <c r="B26" i="11"/>
  <c r="B25" i="11"/>
  <c r="A25" i="11"/>
  <c r="B24" i="11"/>
  <c r="A24" i="11"/>
  <c r="B23" i="11" l="1"/>
  <c r="A23" i="11"/>
  <c r="B22" i="11"/>
  <c r="A22" i="11"/>
  <c r="A21" i="11"/>
  <c r="B21" i="11"/>
  <c r="B20" i="11"/>
  <c r="A20" i="11"/>
  <c r="A19" i="11"/>
  <c r="B19" i="11"/>
  <c r="B18" i="11"/>
  <c r="A18" i="11"/>
  <c r="A17" i="11"/>
  <c r="B17" i="11"/>
  <c r="B16" i="11" l="1"/>
  <c r="A16" i="11"/>
  <c r="B15" i="11"/>
  <c r="A15" i="11"/>
  <c r="B14" i="11"/>
  <c r="A14" i="11"/>
  <c r="B13" i="11"/>
  <c r="A13" i="11"/>
  <c r="B12" i="11"/>
  <c r="B11" i="11"/>
  <c r="A11" i="11"/>
  <c r="A12" i="11"/>
  <c r="B10" i="11"/>
  <c r="A10" i="11"/>
  <c r="B9" i="11"/>
  <c r="A9" i="11"/>
  <c r="B8" i="11"/>
  <c r="A8" i="11"/>
  <c r="B7" i="11"/>
  <c r="A7" i="11"/>
  <c r="B6" i="11"/>
  <c r="A6" i="11"/>
  <c r="F7" i="9" l="1"/>
  <c r="F8" i="9"/>
  <c r="F9" i="9"/>
  <c r="F10" i="9"/>
  <c r="F11" i="9"/>
  <c r="F12" i="9"/>
  <c r="F13" i="9"/>
  <c r="F14" i="9"/>
  <c r="F15" i="9"/>
  <c r="F16" i="9" l="1"/>
  <c r="F47" i="9" s="1"/>
  <c r="F46" i="9" l="1"/>
  <c r="F42" i="9"/>
  <c r="F39" i="9"/>
  <c r="F41" i="9"/>
  <c r="F40" i="9"/>
  <c r="F45" i="9"/>
  <c r="F43" i="9"/>
  <c r="F38" i="9"/>
  <c r="F44" i="9"/>
  <c r="H7" i="7"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6" i="7"/>
  <c r="H131" i="7" l="1"/>
  <c r="S8" i="6" l="1"/>
  <c r="S141" i="6" l="1"/>
  <c r="L10" i="6" l="1"/>
  <c r="L11" i="6"/>
  <c r="L12" i="6"/>
  <c r="L14" i="6"/>
  <c r="L15" i="6"/>
  <c r="L16" i="6"/>
  <c r="L17" i="6"/>
  <c r="L19" i="6"/>
  <c r="L20" i="6"/>
  <c r="L21" i="6"/>
  <c r="L22" i="6"/>
  <c r="L23" i="6"/>
  <c r="L25" i="6"/>
  <c r="L26" i="6"/>
  <c r="L27" i="6"/>
  <c r="L29" i="6"/>
  <c r="L30" i="6"/>
  <c r="L31" i="6"/>
  <c r="L32" i="6"/>
  <c r="L35" i="6"/>
  <c r="L36" i="6"/>
  <c r="L38" i="6"/>
  <c r="L40" i="6"/>
  <c r="L41" i="6"/>
  <c r="L42" i="6"/>
  <c r="L44" i="6"/>
  <c r="L45" i="6"/>
  <c r="L46" i="6"/>
  <c r="L47" i="6"/>
  <c r="L49" i="6"/>
  <c r="L50" i="6"/>
  <c r="L51" i="6"/>
  <c r="L52" i="6"/>
  <c r="L53" i="6"/>
  <c r="L55" i="6"/>
  <c r="L56" i="6"/>
  <c r="L58" i="6"/>
  <c r="L59" i="6"/>
  <c r="L60" i="6"/>
  <c r="L61" i="6"/>
  <c r="L62" i="6"/>
  <c r="L64" i="6"/>
  <c r="L65" i="6"/>
  <c r="L66" i="6"/>
  <c r="L67" i="6"/>
  <c r="L68" i="6"/>
  <c r="L69" i="6"/>
  <c r="L70" i="6"/>
  <c r="L71" i="6"/>
  <c r="L72" i="6"/>
  <c r="L73" i="6"/>
  <c r="L74" i="6"/>
  <c r="L75" i="6"/>
  <c r="L78" i="6"/>
  <c r="L79" i="6"/>
  <c r="L81" i="6"/>
  <c r="L82" i="6"/>
  <c r="L83" i="6"/>
  <c r="L84" i="6"/>
  <c r="L85" i="6"/>
  <c r="L86" i="6"/>
  <c r="L88" i="6"/>
  <c r="L89" i="6"/>
  <c r="L91" i="6"/>
  <c r="L92" i="6"/>
  <c r="L93" i="6"/>
  <c r="L94" i="6"/>
  <c r="L95" i="6"/>
  <c r="L96" i="6"/>
  <c r="L97" i="6"/>
  <c r="L98" i="6"/>
  <c r="L100" i="6"/>
  <c r="L102" i="6"/>
  <c r="L103" i="6"/>
  <c r="L105" i="6"/>
  <c r="L106" i="6"/>
  <c r="L107" i="6"/>
  <c r="L108" i="6"/>
  <c r="L110" i="6"/>
  <c r="L111" i="6"/>
  <c r="L112" i="6"/>
  <c r="L114" i="6"/>
  <c r="L115" i="6"/>
  <c r="L116" i="6"/>
  <c r="L117" i="6"/>
  <c r="L118" i="6"/>
  <c r="L119" i="6"/>
  <c r="L120" i="6"/>
  <c r="L121" i="6"/>
  <c r="L123" i="6"/>
  <c r="L124" i="6"/>
  <c r="L125" i="6"/>
  <c r="Q14" i="9"/>
  <c r="R14" i="9"/>
  <c r="L128" i="6"/>
  <c r="L129" i="6"/>
  <c r="L130" i="6"/>
  <c r="L132" i="6"/>
  <c r="Q15" i="9"/>
  <c r="R10" i="9" l="1"/>
  <c r="R11" i="9"/>
  <c r="L77" i="6"/>
  <c r="L230" i="6" s="1"/>
  <c r="S10" i="9"/>
  <c r="R15" i="9"/>
  <c r="Q13" i="9"/>
  <c r="R12" i="9"/>
  <c r="Q11" i="9"/>
  <c r="L34" i="6"/>
  <c r="S8" i="9"/>
  <c r="S7" i="9"/>
  <c r="L101" i="6"/>
  <c r="S12" i="9"/>
  <c r="S15" i="9"/>
  <c r="Q12" i="9"/>
  <c r="Q10" i="9"/>
  <c r="S9" i="9"/>
  <c r="R8" i="9"/>
  <c r="R7" i="9"/>
  <c r="R13" i="9"/>
  <c r="Q9" i="9"/>
  <c r="L126" i="6"/>
  <c r="L234" i="6" s="1"/>
  <c r="S14" i="9"/>
  <c r="S13" i="9"/>
  <c r="S11" i="9"/>
  <c r="R9" i="9"/>
  <c r="Q8" i="9"/>
  <c r="Q7" i="9"/>
  <c r="L122" i="6"/>
  <c r="L90" i="6"/>
  <c r="L158" i="6" s="1"/>
  <c r="L54" i="6"/>
  <c r="L152" i="6" s="1"/>
  <c r="L18" i="6"/>
  <c r="L8" i="6"/>
  <c r="L131" i="6"/>
  <c r="L165" i="6" s="1"/>
  <c r="L127" i="6"/>
  <c r="L164" i="6" s="1"/>
  <c r="L99" i="6"/>
  <c r="L87" i="6"/>
  <c r="L157" i="6" s="1"/>
  <c r="L63" i="6"/>
  <c r="L43" i="6"/>
  <c r="L150" i="6" s="1"/>
  <c r="L39" i="6"/>
  <c r="L149" i="6" s="1"/>
  <c r="L104" i="6"/>
  <c r="L80" i="6"/>
  <c r="L76" i="6"/>
  <c r="L48" i="6"/>
  <c r="L151" i="6" s="1"/>
  <c r="L28" i="6"/>
  <c r="L24" i="6"/>
  <c r="L145" i="6" s="1"/>
  <c r="L113" i="6"/>
  <c r="L162" i="6" s="1"/>
  <c r="L109" i="6"/>
  <c r="L57" i="6"/>
  <c r="L153" i="6" s="1"/>
  <c r="L37" i="6"/>
  <c r="L148" i="6" s="1"/>
  <c r="L33" i="6"/>
  <c r="L13" i="6"/>
  <c r="L143" i="6" s="1"/>
  <c r="L9" i="6"/>
  <c r="L142" i="6" s="1"/>
  <c r="L163" i="6" l="1"/>
  <c r="L228" i="6"/>
  <c r="L156" i="6"/>
  <c r="L231" i="6"/>
  <c r="L154" i="6"/>
  <c r="L229" i="6"/>
  <c r="L232" i="6"/>
  <c r="L160" i="6"/>
  <c r="L233" i="6"/>
  <c r="L227" i="6"/>
  <c r="L176" i="6"/>
  <c r="L235" i="6"/>
  <c r="L155" i="6"/>
  <c r="L147" i="6"/>
  <c r="L159" i="6"/>
  <c r="L144" i="6"/>
  <c r="L180" i="6"/>
  <c r="L182" i="6"/>
  <c r="L161" i="6"/>
  <c r="L177" i="6"/>
  <c r="L179" i="6"/>
  <c r="L175" i="6"/>
  <c r="L178" i="6"/>
  <c r="L181" i="6"/>
  <c r="L133" i="6"/>
  <c r="L183" i="6"/>
  <c r="L146" i="6"/>
  <c r="L141" i="6"/>
  <c r="Q16" i="9"/>
  <c r="Q43" i="9" s="1"/>
  <c r="S16" i="9"/>
  <c r="S47" i="9" s="1"/>
  <c r="R16" i="9"/>
  <c r="R43" i="9" s="1"/>
  <c r="R40" i="9" l="1"/>
  <c r="Q41" i="9"/>
  <c r="R46" i="9"/>
  <c r="Q47" i="9"/>
  <c r="Q45" i="9"/>
  <c r="Q46" i="9"/>
  <c r="R41" i="9"/>
  <c r="S46" i="9"/>
  <c r="R38" i="9"/>
  <c r="S40" i="9"/>
  <c r="S41" i="9"/>
  <c r="S45" i="9"/>
  <c r="S39" i="9"/>
  <c r="S42" i="9"/>
  <c r="R42" i="9"/>
  <c r="R39" i="9"/>
  <c r="R44" i="9"/>
  <c r="Q42" i="9"/>
  <c r="Q39" i="9"/>
  <c r="S43" i="9"/>
  <c r="R47" i="9"/>
  <c r="R45" i="9"/>
  <c r="Q44" i="9"/>
  <c r="Q40" i="9"/>
  <c r="L236" i="6"/>
  <c r="L266" i="6" s="1"/>
  <c r="Q38" i="9"/>
  <c r="S38" i="9"/>
  <c r="S44" i="9"/>
  <c r="L166" i="6"/>
  <c r="L184" i="6"/>
  <c r="L210" i="6" s="1"/>
  <c r="L211" i="6" l="1"/>
  <c r="L262" i="6"/>
  <c r="L265" i="6"/>
  <c r="L260" i="6"/>
  <c r="L268" i="6"/>
  <c r="L264" i="6"/>
  <c r="L269" i="6"/>
  <c r="L267" i="6"/>
  <c r="L263" i="6"/>
  <c r="L261" i="6"/>
  <c r="L213" i="6"/>
  <c r="L208" i="6"/>
  <c r="L215" i="6"/>
  <c r="L212" i="6"/>
  <c r="L216" i="6"/>
  <c r="L209" i="6"/>
  <c r="L214" i="6"/>
  <c r="L207" i="6"/>
  <c r="O6" i="5"/>
  <c r="AA7" i="7" s="1"/>
  <c r="O7" i="5"/>
  <c r="AA8" i="7" s="1"/>
  <c r="O8" i="5"/>
  <c r="AA9" i="7" s="1"/>
  <c r="O9" i="5"/>
  <c r="O10" i="5"/>
  <c r="AA11" i="7" s="1"/>
  <c r="O11" i="5"/>
  <c r="AA12" i="7" s="1"/>
  <c r="O12" i="5"/>
  <c r="AA13" i="7" s="1"/>
  <c r="O13" i="5"/>
  <c r="AA14" i="7" s="1"/>
  <c r="O5" i="5"/>
  <c r="AA6" i="7" s="1"/>
  <c r="K6" i="5"/>
  <c r="R7" i="7" s="1"/>
  <c r="K7" i="5"/>
  <c r="R8" i="7" s="1"/>
  <c r="K8" i="5"/>
  <c r="R9" i="7" s="1"/>
  <c r="K9" i="5"/>
  <c r="R10" i="7" s="1"/>
  <c r="K10" i="5"/>
  <c r="R11" i="7" s="1"/>
  <c r="K11" i="5"/>
  <c r="R12" i="7" s="1"/>
  <c r="K12" i="5"/>
  <c r="R13" i="7" s="1"/>
  <c r="K13" i="5"/>
  <c r="R14" i="7" s="1"/>
  <c r="K14" i="5"/>
  <c r="R15" i="7" s="1"/>
  <c r="K15" i="5"/>
  <c r="R16" i="7" s="1"/>
  <c r="K16" i="5"/>
  <c r="R17" i="7" s="1"/>
  <c r="K17" i="5"/>
  <c r="R18" i="7" s="1"/>
  <c r="K18" i="5"/>
  <c r="R19" i="7" s="1"/>
  <c r="K19" i="5"/>
  <c r="R20" i="7" s="1"/>
  <c r="K20" i="5"/>
  <c r="R21" i="7" s="1"/>
  <c r="K21" i="5"/>
  <c r="R22" i="7" s="1"/>
  <c r="K22" i="5"/>
  <c r="R23" i="7" s="1"/>
  <c r="K23" i="5"/>
  <c r="R24" i="7" s="1"/>
  <c r="K24" i="5"/>
  <c r="R25" i="7" s="1"/>
  <c r="K25" i="5"/>
  <c r="R26" i="7" s="1"/>
  <c r="K26" i="5"/>
  <c r="R27" i="7" s="1"/>
  <c r="K27" i="5"/>
  <c r="R28" i="7" s="1"/>
  <c r="K28" i="5"/>
  <c r="R29" i="7" s="1"/>
  <c r="K29" i="5"/>
  <c r="R30" i="7" s="1"/>
  <c r="K5" i="5"/>
  <c r="R6" i="7" s="1"/>
  <c r="O14" i="5" l="1"/>
  <c r="AA10" i="7"/>
  <c r="AA15" i="7" s="1"/>
  <c r="R31" i="7"/>
  <c r="K30" i="5"/>
  <c r="G8" i="4" l="1"/>
  <c r="R8" i="4"/>
  <c r="S8" i="4"/>
  <c r="T8" i="4"/>
  <c r="G9" i="4"/>
  <c r="R9" i="4"/>
  <c r="S9" i="4"/>
  <c r="T9" i="4"/>
  <c r="G10" i="4"/>
  <c r="R10" i="4"/>
  <c r="S10" i="4"/>
  <c r="T10" i="4"/>
  <c r="G11" i="4"/>
  <c r="R11" i="4"/>
  <c r="S11" i="4"/>
  <c r="T11" i="4"/>
  <c r="G12" i="4"/>
  <c r="R12" i="4"/>
  <c r="S12" i="4"/>
  <c r="T12" i="4"/>
  <c r="G13" i="4"/>
  <c r="R13" i="4"/>
  <c r="S13" i="4"/>
  <c r="T13" i="4"/>
  <c r="G14" i="4"/>
  <c r="R14" i="4"/>
  <c r="S14" i="4"/>
  <c r="T14" i="4"/>
  <c r="G15" i="4"/>
  <c r="R15" i="4"/>
  <c r="S15" i="4"/>
  <c r="T15" i="4"/>
  <c r="G16" i="4"/>
  <c r="R16" i="4"/>
  <c r="S16" i="4"/>
  <c r="T16" i="4"/>
  <c r="G17" i="4"/>
  <c r="R17" i="4"/>
  <c r="S17" i="4"/>
  <c r="T17" i="4"/>
  <c r="G18" i="4"/>
  <c r="R18" i="4"/>
  <c r="S18" i="4"/>
  <c r="T18" i="4"/>
  <c r="G19" i="4"/>
  <c r="R19" i="4"/>
  <c r="S19" i="4"/>
  <c r="T19" i="4"/>
  <c r="G20" i="4"/>
  <c r="R20" i="4"/>
  <c r="S20" i="4"/>
  <c r="T20" i="4"/>
  <c r="G21" i="4"/>
  <c r="R21" i="4"/>
  <c r="S21" i="4"/>
  <c r="T21" i="4"/>
  <c r="G22" i="4"/>
  <c r="R22" i="4"/>
  <c r="S22" i="4"/>
  <c r="T22" i="4"/>
  <c r="G23" i="4"/>
  <c r="R23" i="4"/>
  <c r="S23" i="4"/>
  <c r="T23" i="4"/>
  <c r="G24" i="4"/>
  <c r="R24" i="4"/>
  <c r="S24" i="4"/>
  <c r="T24" i="4"/>
  <c r="G25" i="4"/>
  <c r="R25" i="4"/>
  <c r="S25" i="4"/>
  <c r="T25" i="4"/>
  <c r="G26" i="4"/>
  <c r="R26" i="4"/>
  <c r="S26" i="4"/>
  <c r="T26" i="4"/>
  <c r="G27" i="4"/>
  <c r="R27" i="4"/>
  <c r="S27" i="4"/>
  <c r="T27" i="4"/>
  <c r="G28" i="4"/>
  <c r="R28" i="4"/>
  <c r="S28" i="4"/>
  <c r="T28" i="4"/>
  <c r="G29" i="4"/>
  <c r="R29" i="4"/>
  <c r="S29" i="4"/>
  <c r="T29" i="4"/>
  <c r="G30" i="4"/>
  <c r="R30" i="4"/>
  <c r="S30" i="4"/>
  <c r="T30" i="4"/>
  <c r="G31" i="4"/>
  <c r="R31" i="4"/>
  <c r="S31" i="4"/>
  <c r="T31" i="4"/>
  <c r="G7" i="4"/>
  <c r="R7" i="4"/>
  <c r="S7" i="4"/>
  <c r="T7" i="4"/>
  <c r="G32" i="4" l="1"/>
  <c r="T32" i="4"/>
  <c r="R32" i="4"/>
  <c r="S32" i="4"/>
  <c r="G7" i="3"/>
  <c r="R7" i="3"/>
  <c r="S7" i="3"/>
  <c r="T7" i="3"/>
  <c r="G8" i="3"/>
  <c r="R8" i="3"/>
  <c r="S8" i="3"/>
  <c r="T8" i="3"/>
  <c r="G9" i="3"/>
  <c r="R9" i="3"/>
  <c r="S9" i="3"/>
  <c r="T9" i="3"/>
  <c r="G10" i="3"/>
  <c r="R10" i="3"/>
  <c r="S10" i="3"/>
  <c r="T10" i="3"/>
  <c r="G11" i="3"/>
  <c r="R11" i="3"/>
  <c r="S11" i="3"/>
  <c r="T11" i="3"/>
  <c r="G12" i="3"/>
  <c r="R12" i="3"/>
  <c r="S12" i="3"/>
  <c r="T12" i="3"/>
  <c r="G13" i="3"/>
  <c r="R13" i="3"/>
  <c r="S13" i="3"/>
  <c r="T13" i="3"/>
  <c r="G14" i="3"/>
  <c r="R14" i="3"/>
  <c r="S14" i="3"/>
  <c r="T14" i="3"/>
  <c r="G15" i="3"/>
  <c r="R15" i="3"/>
  <c r="S15" i="3"/>
  <c r="T15" i="3"/>
  <c r="T16" i="3" l="1"/>
  <c r="S16" i="3"/>
  <c r="G16" i="3"/>
  <c r="R16" i="3"/>
  <c r="S10" i="6" l="1"/>
  <c r="S11" i="6"/>
  <c r="S12" i="6"/>
  <c r="S14" i="6"/>
  <c r="S15" i="6"/>
  <c r="S16" i="6"/>
  <c r="S17" i="6"/>
  <c r="S19" i="6"/>
  <c r="S20" i="6"/>
  <c r="S21" i="6"/>
  <c r="S22" i="6"/>
  <c r="S23" i="6"/>
  <c r="S25" i="6"/>
  <c r="S26" i="6"/>
  <c r="S27" i="6"/>
  <c r="S29" i="6"/>
  <c r="S30" i="6"/>
  <c r="S31" i="6"/>
  <c r="S32" i="6"/>
  <c r="S35" i="6"/>
  <c r="S36" i="6"/>
  <c r="S38" i="6"/>
  <c r="S40" i="6"/>
  <c r="S41" i="6"/>
  <c r="S42" i="6"/>
  <c r="S44" i="6"/>
  <c r="S45" i="6"/>
  <c r="S46" i="6"/>
  <c r="S47" i="6"/>
  <c r="S49" i="6"/>
  <c r="S50" i="6"/>
  <c r="S51" i="6"/>
  <c r="S52" i="6"/>
  <c r="S53" i="6"/>
  <c r="S55" i="6"/>
  <c r="S56" i="6"/>
  <c r="S58" i="6"/>
  <c r="S59" i="6"/>
  <c r="S60" i="6"/>
  <c r="S61" i="6"/>
  <c r="S62" i="6"/>
  <c r="S64" i="6"/>
  <c r="S65" i="6"/>
  <c r="S66" i="6"/>
  <c r="S67" i="6"/>
  <c r="S68" i="6"/>
  <c r="S69" i="6"/>
  <c r="S70" i="6"/>
  <c r="S71" i="6"/>
  <c r="S72" i="6"/>
  <c r="S73" i="6"/>
  <c r="S74" i="6"/>
  <c r="S75" i="6"/>
  <c r="S78" i="6"/>
  <c r="S79" i="6"/>
  <c r="S81" i="6"/>
  <c r="S82" i="6"/>
  <c r="S83" i="6"/>
  <c r="S84" i="6"/>
  <c r="S85" i="6"/>
  <c r="S86" i="6"/>
  <c r="S88" i="6"/>
  <c r="S89" i="6"/>
  <c r="S91" i="6"/>
  <c r="S92" i="6"/>
  <c r="S93" i="6"/>
  <c r="S94" i="6"/>
  <c r="S95" i="6"/>
  <c r="S96" i="6"/>
  <c r="S97" i="6"/>
  <c r="S98" i="6"/>
  <c r="S100" i="6"/>
  <c r="S102" i="6"/>
  <c r="S103" i="6"/>
  <c r="S105" i="6"/>
  <c r="S106" i="6"/>
  <c r="S107" i="6"/>
  <c r="S108" i="6"/>
  <c r="S110" i="6"/>
  <c r="S111" i="6"/>
  <c r="S112" i="6"/>
  <c r="S114" i="6"/>
  <c r="S115" i="6"/>
  <c r="S116" i="6"/>
  <c r="S117" i="6"/>
  <c r="S118" i="6"/>
  <c r="S119" i="6"/>
  <c r="S120" i="6"/>
  <c r="S121" i="6"/>
  <c r="S123" i="6"/>
  <c r="S124" i="6"/>
  <c r="S125" i="6"/>
  <c r="AE14" i="9"/>
  <c r="AF14" i="9"/>
  <c r="S128" i="6"/>
  <c r="S129" i="6"/>
  <c r="S130" i="6"/>
  <c r="S132" i="6"/>
  <c r="AG13" i="9" l="1"/>
  <c r="AG11" i="9"/>
  <c r="AF9" i="9"/>
  <c r="AE8" i="9"/>
  <c r="AE7" i="9"/>
  <c r="AF13" i="9"/>
  <c r="S101" i="6"/>
  <c r="AG12" i="9"/>
  <c r="AF11" i="9"/>
  <c r="S77" i="6"/>
  <c r="S230" i="6" s="1"/>
  <c r="AG10" i="9"/>
  <c r="AE9" i="9"/>
  <c r="AG15" i="9"/>
  <c r="S126" i="6"/>
  <c r="S234" i="6" s="1"/>
  <c r="AG14" i="9"/>
  <c r="AE13" i="9"/>
  <c r="AF12" i="9"/>
  <c r="AE11" i="9"/>
  <c r="AF10" i="9"/>
  <c r="S34" i="6"/>
  <c r="AG8" i="9"/>
  <c r="AG7" i="9"/>
  <c r="AF15" i="9"/>
  <c r="AE12" i="9"/>
  <c r="AE10" i="9"/>
  <c r="AG9" i="9"/>
  <c r="AF8" i="9"/>
  <c r="AF7" i="9"/>
  <c r="AE15" i="9"/>
  <c r="S104" i="6"/>
  <c r="S80" i="6"/>
  <c r="S76" i="6"/>
  <c r="S48" i="6"/>
  <c r="S151" i="6" s="1"/>
  <c r="S28" i="6"/>
  <c r="S146" i="6" s="1"/>
  <c r="S24" i="6"/>
  <c r="S113" i="6"/>
  <c r="S162" i="6" s="1"/>
  <c r="S109" i="6"/>
  <c r="S161" i="6" s="1"/>
  <c r="S57" i="6"/>
  <c r="S153" i="6" s="1"/>
  <c r="S37" i="6"/>
  <c r="S33" i="6"/>
  <c r="S13" i="6"/>
  <c r="S143" i="6" s="1"/>
  <c r="S9" i="6"/>
  <c r="S122" i="6"/>
  <c r="S90" i="6"/>
  <c r="S158" i="6" s="1"/>
  <c r="S54" i="6"/>
  <c r="S152" i="6" s="1"/>
  <c r="S18" i="6"/>
  <c r="S131" i="6"/>
  <c r="S165" i="6" s="1"/>
  <c r="S127" i="6"/>
  <c r="S164" i="6" s="1"/>
  <c r="S99" i="6"/>
  <c r="S87" i="6"/>
  <c r="S157" i="6" s="1"/>
  <c r="S63" i="6"/>
  <c r="S43" i="6"/>
  <c r="S150" i="6" s="1"/>
  <c r="S39" i="6"/>
  <c r="AG31" i="4"/>
  <c r="S148" i="6"/>
  <c r="AG23" i="4"/>
  <c r="AF18" i="4"/>
  <c r="AG15" i="4"/>
  <c r="AG30" i="4"/>
  <c r="AF31" i="4"/>
  <c r="AF23" i="4"/>
  <c r="AH14" i="4"/>
  <c r="AH17" i="4"/>
  <c r="AG14" i="4"/>
  <c r="AH22" i="4"/>
  <c r="AF29" i="4"/>
  <c r="AF15" i="3"/>
  <c r="AG20" i="4"/>
  <c r="AH11" i="3"/>
  <c r="AF10" i="3"/>
  <c r="AF10" i="4"/>
  <c r="AF8" i="3"/>
  <c r="AF7" i="4"/>
  <c r="AF7" i="3"/>
  <c r="AF30" i="4"/>
  <c r="AG21" i="4"/>
  <c r="AG13" i="3"/>
  <c r="AF20" i="4"/>
  <c r="AH19" i="4"/>
  <c r="AH12" i="3"/>
  <c r="AG17" i="4"/>
  <c r="AF16" i="4"/>
  <c r="AG11" i="3"/>
  <c r="AF15" i="4"/>
  <c r="AH13" i="4"/>
  <c r="AG12" i="4"/>
  <c r="AG11" i="4"/>
  <c r="AG9" i="3"/>
  <c r="AH9" i="4"/>
  <c r="AH8" i="4"/>
  <c r="AH26" i="4"/>
  <c r="AF24" i="4"/>
  <c r="AH21" i="4"/>
  <c r="AH13" i="3"/>
  <c r="AH12" i="4"/>
  <c r="AH27" i="4"/>
  <c r="AF25" i="4"/>
  <c r="AF14" i="3"/>
  <c r="AG22" i="4"/>
  <c r="AL133" i="1"/>
  <c r="AG7" i="4"/>
  <c r="AG7" i="3"/>
  <c r="AH29" i="4"/>
  <c r="AH15" i="3"/>
  <c r="AG28" i="4"/>
  <c r="AG27" i="4"/>
  <c r="AF26" i="4"/>
  <c r="AH24" i="4"/>
  <c r="AF22" i="4"/>
  <c r="AF21" i="4"/>
  <c r="AF13" i="3"/>
  <c r="AG19" i="4"/>
  <c r="AG12" i="3"/>
  <c r="AH18" i="4"/>
  <c r="AF17" i="4"/>
  <c r="AF11" i="3"/>
  <c r="AG13" i="4"/>
  <c r="AH10" i="3"/>
  <c r="AF12" i="4"/>
  <c r="AF11" i="4"/>
  <c r="AF9" i="3"/>
  <c r="AH10" i="4"/>
  <c r="AH8" i="3"/>
  <c r="AG9" i="4"/>
  <c r="AG8" i="4"/>
  <c r="AG25" i="4"/>
  <c r="AG14" i="3"/>
  <c r="AG16" i="4"/>
  <c r="AH11" i="4"/>
  <c r="AH9" i="3"/>
  <c r="AH28" i="4"/>
  <c r="AG26" i="4"/>
  <c r="AH7" i="4"/>
  <c r="AH7" i="3"/>
  <c r="AH31" i="4"/>
  <c r="AH30" i="4"/>
  <c r="AG29" i="4"/>
  <c r="AG15" i="3"/>
  <c r="AF28" i="4"/>
  <c r="AF27" i="4"/>
  <c r="AH25" i="4"/>
  <c r="AH14" i="3"/>
  <c r="AG24" i="4"/>
  <c r="AH23" i="4"/>
  <c r="AH20" i="4"/>
  <c r="AF19" i="4"/>
  <c r="AF12" i="3"/>
  <c r="AG18" i="4"/>
  <c r="AH16" i="4"/>
  <c r="AH15" i="4"/>
  <c r="AF14" i="4"/>
  <c r="AF13" i="4"/>
  <c r="AG10" i="3"/>
  <c r="AG10" i="4"/>
  <c r="AG8" i="3"/>
  <c r="AF9" i="4"/>
  <c r="AF8" i="4"/>
  <c r="AM133" i="1"/>
  <c r="S147" i="6" l="1"/>
  <c r="S227" i="6"/>
  <c r="S144" i="6"/>
  <c r="S235" i="6"/>
  <c r="S160" i="6"/>
  <c r="S233" i="6"/>
  <c r="S228" i="6"/>
  <c r="S154" i="6"/>
  <c r="S229" i="6"/>
  <c r="S156" i="6"/>
  <c r="S231" i="6"/>
  <c r="S232" i="6"/>
  <c r="S175" i="6"/>
  <c r="S163" i="6"/>
  <c r="S176" i="6"/>
  <c r="S142" i="6"/>
  <c r="S180" i="6"/>
  <c r="S177" i="6"/>
  <c r="S145" i="6"/>
  <c r="S181" i="6"/>
  <c r="S183" i="6"/>
  <c r="S155" i="6"/>
  <c r="S178" i="6"/>
  <c r="S182" i="6"/>
  <c r="S159" i="6"/>
  <c r="S133" i="6"/>
  <c r="S149" i="6"/>
  <c r="S179" i="6"/>
  <c r="AE16" i="9"/>
  <c r="AE41" i="9" s="1"/>
  <c r="AF16" i="9"/>
  <c r="AG16" i="9"/>
  <c r="AG47" i="9" s="1"/>
  <c r="AF32" i="4"/>
  <c r="AF16" i="3"/>
  <c r="AH32" i="4"/>
  <c r="AG32" i="4"/>
  <c r="AH16" i="3"/>
  <c r="AG16" i="3"/>
  <c r="H14" i="9"/>
  <c r="I14" i="9"/>
  <c r="J14" i="9"/>
  <c r="K14" i="9"/>
  <c r="K15" i="9"/>
  <c r="J15" i="9"/>
  <c r="I15" i="9"/>
  <c r="H15" i="9"/>
  <c r="S236" i="6" l="1"/>
  <c r="S269" i="6" s="1"/>
  <c r="AF47" i="9"/>
  <c r="AF45" i="9"/>
  <c r="AG41" i="9"/>
  <c r="AF39" i="9"/>
  <c r="AE44" i="9"/>
  <c r="AG44" i="9"/>
  <c r="AF43" i="9"/>
  <c r="AG42" i="9"/>
  <c r="AG38" i="9"/>
  <c r="AG45" i="9"/>
  <c r="AE39" i="9"/>
  <c r="AE38" i="9"/>
  <c r="AG39" i="9"/>
  <c r="AF44" i="9"/>
  <c r="AG40" i="9"/>
  <c r="AF40" i="9"/>
  <c r="AF41" i="9"/>
  <c r="AG43" i="9"/>
  <c r="AE43" i="9"/>
  <c r="AF42" i="9"/>
  <c r="AE47" i="9"/>
  <c r="AE45" i="9"/>
  <c r="AF46" i="9"/>
  <c r="AE40" i="9"/>
  <c r="AF38" i="9"/>
  <c r="AG46" i="9"/>
  <c r="AE46" i="9"/>
  <c r="AE42" i="9"/>
  <c r="S166" i="6"/>
  <c r="S184" i="6"/>
  <c r="S214" i="6" s="1"/>
  <c r="L15" i="9"/>
  <c r="I129" i="6"/>
  <c r="I128" i="6"/>
  <c r="I124" i="6"/>
  <c r="I120" i="6"/>
  <c r="I116" i="6"/>
  <c r="I112" i="6"/>
  <c r="I108" i="6"/>
  <c r="L13" i="9"/>
  <c r="H13" i="9"/>
  <c r="K12" i="9"/>
  <c r="I100" i="6"/>
  <c r="I96" i="6"/>
  <c r="I92" i="6"/>
  <c r="I88" i="6"/>
  <c r="I84" i="6"/>
  <c r="L11" i="9"/>
  <c r="H11" i="9"/>
  <c r="K10" i="9"/>
  <c r="I72" i="6"/>
  <c r="I68" i="6"/>
  <c r="I64" i="6"/>
  <c r="I9" i="9"/>
  <c r="I60" i="6"/>
  <c r="I56" i="6"/>
  <c r="I52" i="6"/>
  <c r="I44" i="6"/>
  <c r="I40" i="6"/>
  <c r="I36" i="6"/>
  <c r="J8" i="9"/>
  <c r="I32" i="6"/>
  <c r="I20" i="6"/>
  <c r="J7" i="9"/>
  <c r="I16" i="6"/>
  <c r="I12" i="6"/>
  <c r="I123" i="6"/>
  <c r="I119" i="6"/>
  <c r="I115" i="6"/>
  <c r="I111" i="6"/>
  <c r="I107" i="6"/>
  <c r="K13" i="9"/>
  <c r="I103" i="6"/>
  <c r="J12" i="9"/>
  <c r="I95" i="6"/>
  <c r="I91" i="6"/>
  <c r="I83" i="6"/>
  <c r="K11" i="9"/>
  <c r="I79" i="6"/>
  <c r="J10" i="9"/>
  <c r="I75" i="6"/>
  <c r="I71" i="6"/>
  <c r="I67" i="6"/>
  <c r="L9" i="9"/>
  <c r="H9" i="9"/>
  <c r="I59" i="6"/>
  <c r="I55" i="6"/>
  <c r="I51" i="6"/>
  <c r="I47" i="6"/>
  <c r="I35" i="6"/>
  <c r="I8" i="9"/>
  <c r="I31" i="6"/>
  <c r="I27" i="6"/>
  <c r="I23" i="6"/>
  <c r="I19" i="6"/>
  <c r="I7" i="9"/>
  <c r="I15" i="6"/>
  <c r="I11" i="6"/>
  <c r="I132" i="6"/>
  <c r="I130" i="6"/>
  <c r="I126" i="6"/>
  <c r="I234" i="6" s="1"/>
  <c r="L14" i="9"/>
  <c r="I118" i="6"/>
  <c r="I114" i="6"/>
  <c r="I110" i="6"/>
  <c r="I106" i="6"/>
  <c r="J13" i="9"/>
  <c r="I102" i="6"/>
  <c r="I12" i="9"/>
  <c r="I98" i="6"/>
  <c r="I94" i="6"/>
  <c r="I86" i="6"/>
  <c r="I82" i="6"/>
  <c r="J11" i="9"/>
  <c r="I78" i="6"/>
  <c r="I10" i="9"/>
  <c r="I74" i="6"/>
  <c r="I70" i="6"/>
  <c r="I66" i="6"/>
  <c r="K9" i="9"/>
  <c r="I62" i="6"/>
  <c r="I58" i="6"/>
  <c r="I50" i="6"/>
  <c r="I46" i="6"/>
  <c r="I42" i="6"/>
  <c r="I38" i="6"/>
  <c r="I34" i="6"/>
  <c r="L8" i="9"/>
  <c r="H8" i="9"/>
  <c r="I30" i="6"/>
  <c r="I26" i="6"/>
  <c r="I22" i="6"/>
  <c r="L7" i="9"/>
  <c r="H7" i="9"/>
  <c r="I14" i="6"/>
  <c r="I10" i="6"/>
  <c r="I125" i="6"/>
  <c r="I121" i="6"/>
  <c r="I117" i="6"/>
  <c r="I105" i="6"/>
  <c r="I13" i="9"/>
  <c r="I101" i="6"/>
  <c r="L12" i="9"/>
  <c r="H12" i="9"/>
  <c r="I97" i="6"/>
  <c r="I93" i="6"/>
  <c r="I89" i="6"/>
  <c r="I85" i="6"/>
  <c r="I81" i="6"/>
  <c r="I11" i="9"/>
  <c r="I77" i="6"/>
  <c r="L10" i="9"/>
  <c r="H10" i="9"/>
  <c r="I73" i="6"/>
  <c r="I69" i="6"/>
  <c r="I65" i="6"/>
  <c r="J9" i="9"/>
  <c r="I61" i="6"/>
  <c r="I53" i="6"/>
  <c r="I49" i="6"/>
  <c r="I45" i="6"/>
  <c r="I41" i="6"/>
  <c r="K8" i="9"/>
  <c r="I29" i="6"/>
  <c r="I25" i="6"/>
  <c r="I21" i="6"/>
  <c r="K7" i="9"/>
  <c r="I17" i="6"/>
  <c r="I122" i="6"/>
  <c r="I8" i="6"/>
  <c r="I113" i="6"/>
  <c r="I109" i="6"/>
  <c r="I57" i="6"/>
  <c r="I37" i="6"/>
  <c r="I33" i="6"/>
  <c r="I13" i="6"/>
  <c r="I9" i="6"/>
  <c r="I104" i="6"/>
  <c r="I80" i="6"/>
  <c r="I76" i="6"/>
  <c r="I48" i="6"/>
  <c r="I28" i="6"/>
  <c r="I24" i="6"/>
  <c r="I127" i="6"/>
  <c r="I99" i="6"/>
  <c r="I87" i="6"/>
  <c r="I63" i="6"/>
  <c r="I43" i="6"/>
  <c r="I39" i="6"/>
  <c r="I131" i="6"/>
  <c r="I90" i="6"/>
  <c r="I54" i="6"/>
  <c r="I18" i="6"/>
  <c r="J14" i="4"/>
  <c r="L15" i="4"/>
  <c r="J13" i="4"/>
  <c r="J8" i="4"/>
  <c r="M18" i="4"/>
  <c r="I18" i="4"/>
  <c r="R133" i="1"/>
  <c r="L31" i="4"/>
  <c r="L30" i="4"/>
  <c r="J27" i="4"/>
  <c r="L23" i="4"/>
  <c r="L7" i="4"/>
  <c r="L7" i="3"/>
  <c r="M29" i="4"/>
  <c r="M15" i="3"/>
  <c r="K22" i="4"/>
  <c r="K21" i="4"/>
  <c r="K13" i="3"/>
  <c r="J19" i="4"/>
  <c r="J12" i="3"/>
  <c r="K17" i="4"/>
  <c r="K11" i="3"/>
  <c r="I10" i="3"/>
  <c r="K30" i="4"/>
  <c r="L29" i="4"/>
  <c r="L15" i="3"/>
  <c r="M28" i="4"/>
  <c r="M27" i="4"/>
  <c r="I27" i="4"/>
  <c r="J26" i="4"/>
  <c r="K25" i="4"/>
  <c r="K14" i="3"/>
  <c r="L24" i="4"/>
  <c r="K23" i="4"/>
  <c r="J22" i="4"/>
  <c r="J21" i="4"/>
  <c r="J13" i="3"/>
  <c r="K20" i="4"/>
  <c r="M19" i="4"/>
  <c r="M12" i="3"/>
  <c r="I19" i="4"/>
  <c r="I12" i="3"/>
  <c r="L18" i="4"/>
  <c r="J17" i="4"/>
  <c r="K16" i="4"/>
  <c r="J11" i="3"/>
  <c r="K15" i="4"/>
  <c r="M14" i="4"/>
  <c r="I14" i="4"/>
  <c r="M13" i="4"/>
  <c r="I13" i="4"/>
  <c r="L10" i="3"/>
  <c r="J12" i="4"/>
  <c r="J11" i="4"/>
  <c r="J9" i="3"/>
  <c r="L10" i="4"/>
  <c r="L8" i="3"/>
  <c r="M9" i="4"/>
  <c r="I9" i="4"/>
  <c r="M8" i="4"/>
  <c r="I8" i="4"/>
  <c r="I29" i="4"/>
  <c r="I15" i="3"/>
  <c r="J28" i="4"/>
  <c r="K26" i="4"/>
  <c r="L25" i="4"/>
  <c r="L14" i="3"/>
  <c r="M24" i="4"/>
  <c r="L20" i="4"/>
  <c r="K12" i="4"/>
  <c r="M10" i="4"/>
  <c r="M8" i="3"/>
  <c r="K31" i="4"/>
  <c r="I28" i="4"/>
  <c r="J7" i="4"/>
  <c r="J7" i="3"/>
  <c r="J31" i="4"/>
  <c r="K29" i="4"/>
  <c r="K15" i="3"/>
  <c r="L28" i="4"/>
  <c r="L27" i="4"/>
  <c r="M26" i="4"/>
  <c r="I26" i="4"/>
  <c r="J25" i="4"/>
  <c r="J14" i="3"/>
  <c r="K24" i="4"/>
  <c r="J23" i="4"/>
  <c r="M22" i="4"/>
  <c r="I22" i="4"/>
  <c r="M21" i="4"/>
  <c r="M13" i="3"/>
  <c r="I21" i="4"/>
  <c r="I13" i="3"/>
  <c r="J20" i="4"/>
  <c r="L19" i="4"/>
  <c r="L12" i="3"/>
  <c r="K18" i="4"/>
  <c r="M17" i="4"/>
  <c r="I17" i="4"/>
  <c r="J16" i="4"/>
  <c r="M11" i="3"/>
  <c r="I11" i="3"/>
  <c r="J15" i="4"/>
  <c r="L14" i="4"/>
  <c r="L13" i="4"/>
  <c r="K10" i="3"/>
  <c r="M12" i="4"/>
  <c r="I12" i="4"/>
  <c r="M11" i="4"/>
  <c r="M9" i="3"/>
  <c r="I11" i="4"/>
  <c r="I9" i="3"/>
  <c r="K10" i="4"/>
  <c r="K8" i="3"/>
  <c r="L9" i="4"/>
  <c r="L8" i="4"/>
  <c r="I24" i="4"/>
  <c r="L16" i="4"/>
  <c r="M10" i="3"/>
  <c r="K11" i="4"/>
  <c r="K9" i="3"/>
  <c r="I10" i="4"/>
  <c r="I8" i="3"/>
  <c r="J9" i="4"/>
  <c r="I7" i="4"/>
  <c r="I7" i="3"/>
  <c r="M7" i="4"/>
  <c r="M7" i="3"/>
  <c r="J30" i="4"/>
  <c r="K7" i="4"/>
  <c r="K7" i="3"/>
  <c r="M31" i="4"/>
  <c r="I31" i="4"/>
  <c r="M30" i="4"/>
  <c r="I30" i="4"/>
  <c r="J29" i="4"/>
  <c r="J15" i="3"/>
  <c r="K28" i="4"/>
  <c r="K27" i="4"/>
  <c r="L26" i="4"/>
  <c r="M25" i="4"/>
  <c r="M14" i="3"/>
  <c r="I25" i="4"/>
  <c r="I14" i="3"/>
  <c r="J24" i="4"/>
  <c r="M23" i="4"/>
  <c r="I23" i="4"/>
  <c r="L22" i="4"/>
  <c r="L21" i="4"/>
  <c r="L13" i="3"/>
  <c r="M20" i="4"/>
  <c r="I20" i="4"/>
  <c r="K19" i="4"/>
  <c r="K12" i="3"/>
  <c r="J18" i="4"/>
  <c r="L17" i="4"/>
  <c r="M16" i="4"/>
  <c r="I16" i="4"/>
  <c r="L11" i="3"/>
  <c r="M15" i="4"/>
  <c r="I15" i="4"/>
  <c r="K14" i="4"/>
  <c r="K13" i="4"/>
  <c r="J10" i="3"/>
  <c r="L12" i="4"/>
  <c r="L11" i="4"/>
  <c r="L9" i="3"/>
  <c r="J10" i="4"/>
  <c r="J8" i="3"/>
  <c r="K9" i="4"/>
  <c r="K8" i="4"/>
  <c r="L133" i="1"/>
  <c r="S262" i="6" l="1"/>
  <c r="S268" i="6"/>
  <c r="S264" i="6"/>
  <c r="S265" i="6"/>
  <c r="S266" i="6"/>
  <c r="S261" i="6"/>
  <c r="S260" i="6"/>
  <c r="I230" i="6"/>
  <c r="I229" i="6"/>
  <c r="I233" i="6"/>
  <c r="S267" i="6"/>
  <c r="S263" i="6"/>
  <c r="I231" i="6"/>
  <c r="I235" i="6"/>
  <c r="I141" i="6"/>
  <c r="I227" i="6"/>
  <c r="I228" i="6"/>
  <c r="I232" i="6"/>
  <c r="S212" i="6"/>
  <c r="S215" i="6"/>
  <c r="S216" i="6"/>
  <c r="I163" i="6"/>
  <c r="S211" i="6"/>
  <c r="S207" i="6"/>
  <c r="S209" i="6"/>
  <c r="S213" i="6"/>
  <c r="S210" i="6"/>
  <c r="S208" i="6"/>
  <c r="I159" i="6"/>
  <c r="I148" i="6"/>
  <c r="I178" i="6"/>
  <c r="I161" i="6"/>
  <c r="I144" i="6"/>
  <c r="I179" i="6"/>
  <c r="I152" i="6"/>
  <c r="I142" i="6"/>
  <c r="I158" i="6"/>
  <c r="I145" i="6"/>
  <c r="I183" i="6"/>
  <c r="I146" i="6"/>
  <c r="I147" i="6"/>
  <c r="I162" i="6"/>
  <c r="I151" i="6"/>
  <c r="I153" i="6"/>
  <c r="I176" i="6"/>
  <c r="I149" i="6"/>
  <c r="I150" i="6"/>
  <c r="I164" i="6"/>
  <c r="I155" i="6"/>
  <c r="I180" i="6"/>
  <c r="I156" i="6"/>
  <c r="I143" i="6"/>
  <c r="I182" i="6"/>
  <c r="I175" i="6"/>
  <c r="I181" i="6"/>
  <c r="I154" i="6"/>
  <c r="I165" i="6"/>
  <c r="I133" i="6"/>
  <c r="I157" i="6"/>
  <c r="I160" i="6"/>
  <c r="I177" i="6"/>
  <c r="I16" i="9"/>
  <c r="I42" i="9" s="1"/>
  <c r="H16" i="9"/>
  <c r="H38" i="9" s="1"/>
  <c r="J16" i="9"/>
  <c r="K16" i="9"/>
  <c r="K42" i="9" s="1"/>
  <c r="L16" i="9"/>
  <c r="L47" i="9" s="1"/>
  <c r="K16" i="3"/>
  <c r="K32" i="4"/>
  <c r="I16" i="3"/>
  <c r="J32" i="4"/>
  <c r="I32" i="4"/>
  <c r="M32" i="4"/>
  <c r="M16" i="3"/>
  <c r="L16" i="3"/>
  <c r="J16" i="3"/>
  <c r="L32" i="4"/>
  <c r="J47" i="9" l="1"/>
  <c r="J46" i="9"/>
  <c r="J45" i="9"/>
  <c r="L44" i="9"/>
  <c r="L41" i="9"/>
  <c r="L40" i="9"/>
  <c r="L43" i="9"/>
  <c r="H44" i="9"/>
  <c r="I39" i="9"/>
  <c r="I38" i="9"/>
  <c r="I44" i="9"/>
  <c r="K38" i="9"/>
  <c r="H47" i="9"/>
  <c r="H46" i="9"/>
  <c r="H45" i="9"/>
  <c r="H42" i="9"/>
  <c r="K39" i="9"/>
  <c r="K41" i="9"/>
  <c r="L45" i="9"/>
  <c r="J40" i="9"/>
  <c r="L42" i="9"/>
  <c r="I43" i="9"/>
  <c r="K43" i="9"/>
  <c r="J44" i="9"/>
  <c r="H43" i="9"/>
  <c r="I236" i="6"/>
  <c r="I260" i="6" s="1"/>
  <c r="I47" i="9"/>
  <c r="I46" i="9"/>
  <c r="I45" i="9"/>
  <c r="I40" i="9"/>
  <c r="L38" i="9"/>
  <c r="J39" i="9"/>
  <c r="K40" i="9"/>
  <c r="J38" i="9"/>
  <c r="I41" i="9"/>
  <c r="H41" i="9"/>
  <c r="J42" i="9"/>
  <c r="K47" i="9"/>
  <c r="K46" i="9"/>
  <c r="K45" i="9"/>
  <c r="L46" i="9"/>
  <c r="J43" i="9"/>
  <c r="K44" i="9"/>
  <c r="H39" i="9"/>
  <c r="J41" i="9"/>
  <c r="H40" i="9"/>
  <c r="L39" i="9"/>
  <c r="I166" i="6"/>
  <c r="I184" i="6"/>
  <c r="I212" i="6" s="1"/>
  <c r="I261" i="6" l="1"/>
  <c r="I265" i="6"/>
  <c r="I268" i="6"/>
  <c r="I269" i="6"/>
  <c r="I266" i="6"/>
  <c r="I263" i="6"/>
  <c r="I264" i="6"/>
  <c r="I262" i="6"/>
  <c r="I267" i="6"/>
  <c r="I211" i="6"/>
  <c r="I207" i="6"/>
  <c r="I215" i="6"/>
  <c r="I210" i="6"/>
  <c r="I216" i="6"/>
  <c r="I214" i="6"/>
  <c r="I208" i="6"/>
  <c r="I213" i="6"/>
  <c r="I209" i="6"/>
  <c r="AK8" i="9" l="1"/>
  <c r="AK10" i="9"/>
  <c r="AK13" i="9"/>
  <c r="AK9" i="9"/>
  <c r="AK14" i="9"/>
  <c r="AK11" i="9"/>
  <c r="AK12" i="9"/>
  <c r="AK15" i="9"/>
  <c r="AK7" i="9" l="1"/>
  <c r="AK16" i="9" s="1"/>
  <c r="K95" i="6" l="1"/>
  <c r="K54" i="6"/>
  <c r="Q18" i="4"/>
  <c r="K21" i="6"/>
  <c r="K112" i="6"/>
  <c r="K44" i="6"/>
  <c r="K62" i="6"/>
  <c r="K86" i="6"/>
  <c r="Q19" i="4"/>
  <c r="Q12" i="3"/>
  <c r="K57" i="6"/>
  <c r="K111" i="6"/>
  <c r="K68" i="6"/>
  <c r="P9" i="9"/>
  <c r="K63" i="6"/>
  <c r="Q20" i="4"/>
  <c r="K121" i="6"/>
  <c r="K58" i="6"/>
  <c r="K88" i="6"/>
  <c r="K9" i="6"/>
  <c r="Q8" i="4"/>
  <c r="K120" i="6"/>
  <c r="K128" i="6"/>
  <c r="K8" i="6"/>
  <c r="Q7" i="4"/>
  <c r="P15" i="9"/>
  <c r="Q7" i="3"/>
  <c r="K114" i="6"/>
  <c r="K90" i="6"/>
  <c r="Q24" i="4"/>
  <c r="K38" i="6"/>
  <c r="K116" i="6"/>
  <c r="Q15" i="4"/>
  <c r="K39" i="6"/>
  <c r="K96" i="6"/>
  <c r="K20" i="6"/>
  <c r="K53" i="6"/>
  <c r="K50" i="6"/>
  <c r="K22" i="6"/>
  <c r="K24" i="6"/>
  <c r="K19" i="6"/>
  <c r="K11" i="6"/>
  <c r="P10" i="9"/>
  <c r="K77" i="6"/>
  <c r="K122" i="6"/>
  <c r="Q29" i="4"/>
  <c r="Q15" i="3"/>
  <c r="K83" i="6"/>
  <c r="K23" i="6"/>
  <c r="K123" i="6"/>
  <c r="K85" i="6"/>
  <c r="K29" i="6"/>
  <c r="K14" i="6"/>
  <c r="K117" i="6"/>
  <c r="K26" i="6"/>
  <c r="K75" i="6"/>
  <c r="K33" i="6"/>
  <c r="Q13" i="4"/>
  <c r="K13" i="6"/>
  <c r="Q9" i="4"/>
  <c r="K56" i="6"/>
  <c r="K124" i="6"/>
  <c r="K52" i="6"/>
  <c r="K103" i="6"/>
  <c r="K126" i="6"/>
  <c r="P14" i="9"/>
  <c r="K15" i="6"/>
  <c r="K102" i="6"/>
  <c r="K98" i="6"/>
  <c r="K81" i="6"/>
  <c r="K106" i="6"/>
  <c r="K55" i="6"/>
  <c r="K70" i="6"/>
  <c r="K108" i="6"/>
  <c r="K30" i="6"/>
  <c r="Q10" i="3"/>
  <c r="K47" i="6"/>
  <c r="K82" i="6"/>
  <c r="K132" i="6"/>
  <c r="K35" i="6"/>
  <c r="K40" i="6"/>
  <c r="Q11" i="3"/>
  <c r="K25" i="6"/>
  <c r="K46" i="6"/>
  <c r="K115" i="6"/>
  <c r="K12" i="6"/>
  <c r="Q9" i="3"/>
  <c r="K36" i="6"/>
  <c r="K64" i="6"/>
  <c r="K73" i="6"/>
  <c r="Q21" i="4"/>
  <c r="Q13" i="3"/>
  <c r="K76" i="6"/>
  <c r="Q27" i="4"/>
  <c r="K109" i="6"/>
  <c r="K92" i="6"/>
  <c r="Q14" i="3"/>
  <c r="K99" i="6"/>
  <c r="Q25" i="4"/>
  <c r="P13" i="9"/>
  <c r="Q26" i="4"/>
  <c r="K104" i="6"/>
  <c r="K110" i="6"/>
  <c r="K41" i="6"/>
  <c r="P11" i="9"/>
  <c r="K80" i="6"/>
  <c r="Q22" i="4"/>
  <c r="K91" i="6"/>
  <c r="K37" i="6"/>
  <c r="Q14" i="4"/>
  <c r="K67" i="6"/>
  <c r="K87" i="6"/>
  <c r="Q23" i="4"/>
  <c r="K69" i="6"/>
  <c r="K107" i="6"/>
  <c r="K119" i="6"/>
  <c r="K118" i="6"/>
  <c r="K17" i="6"/>
  <c r="K10" i="6"/>
  <c r="K97" i="6"/>
  <c r="K49" i="6"/>
  <c r="K51" i="6"/>
  <c r="K28" i="6"/>
  <c r="Q12" i="4"/>
  <c r="K93" i="6"/>
  <c r="K105" i="6"/>
  <c r="K65" i="6"/>
  <c r="K100" i="6"/>
  <c r="K89" i="6"/>
  <c r="K71" i="6"/>
  <c r="K59" i="6"/>
  <c r="K34" i="6"/>
  <c r="P8" i="9"/>
  <c r="K66" i="6"/>
  <c r="K125" i="6"/>
  <c r="K74" i="6"/>
  <c r="Q8" i="3"/>
  <c r="K18" i="6"/>
  <c r="Q10" i="4"/>
  <c r="K72" i="6"/>
  <c r="K84" i="6"/>
  <c r="K32" i="6"/>
  <c r="K31" i="6"/>
  <c r="K45" i="6"/>
  <c r="K113" i="6"/>
  <c r="Q28" i="4"/>
  <c r="K48" i="6"/>
  <c r="Q17" i="4"/>
  <c r="K42" i="6"/>
  <c r="K43" i="6"/>
  <c r="Q16" i="4"/>
  <c r="K130" i="6"/>
  <c r="K79" i="6"/>
  <c r="K60" i="6"/>
  <c r="K101" i="6"/>
  <c r="P12" i="9"/>
  <c r="K127" i="6"/>
  <c r="Q30" i="4"/>
  <c r="K61" i="6"/>
  <c r="K16" i="6"/>
  <c r="K129" i="6"/>
  <c r="K78" i="6"/>
  <c r="K94" i="6"/>
  <c r="K131" i="6"/>
  <c r="Q31" i="4"/>
  <c r="N14" i="9"/>
  <c r="O14" i="9"/>
  <c r="O23" i="4"/>
  <c r="P14" i="4" l="1"/>
  <c r="P31" i="4"/>
  <c r="P7" i="9"/>
  <c r="O31" i="4"/>
  <c r="O14" i="4"/>
  <c r="P12" i="4"/>
  <c r="O8" i="9"/>
  <c r="O18" i="4"/>
  <c r="P23" i="4"/>
  <c r="P19" i="4"/>
  <c r="P12" i="3"/>
  <c r="P15" i="3"/>
  <c r="P29" i="4"/>
  <c r="O10" i="3"/>
  <c r="P8" i="4"/>
  <c r="P18" i="4"/>
  <c r="N10" i="9"/>
  <c r="O27" i="4"/>
  <c r="O30" i="4"/>
  <c r="O7" i="9"/>
  <c r="P10" i="4"/>
  <c r="P8" i="3"/>
  <c r="O21" i="4"/>
  <c r="O13" i="3"/>
  <c r="P30" i="4"/>
  <c r="P28" i="4"/>
  <c r="O8" i="4"/>
  <c r="O9" i="9"/>
  <c r="P20" i="4"/>
  <c r="O10" i="9"/>
  <c r="O13" i="9"/>
  <c r="P26" i="4"/>
  <c r="O25" i="4"/>
  <c r="O14" i="3"/>
  <c r="P27" i="4"/>
  <c r="K164" i="6"/>
  <c r="K232" i="6"/>
  <c r="K151" i="6"/>
  <c r="K162" i="6"/>
  <c r="P16" i="9"/>
  <c r="P38" i="9" s="1"/>
  <c r="K231" i="6"/>
  <c r="K156" i="6"/>
  <c r="K159" i="6"/>
  <c r="K182" i="6"/>
  <c r="K179" i="6"/>
  <c r="K178" i="6"/>
  <c r="K234" i="6"/>
  <c r="K143" i="6"/>
  <c r="K147" i="6"/>
  <c r="K183" i="6"/>
  <c r="K163" i="6"/>
  <c r="K158" i="6"/>
  <c r="K142" i="6"/>
  <c r="K152" i="6"/>
  <c r="N13" i="9"/>
  <c r="O26" i="4"/>
  <c r="N7" i="9"/>
  <c r="O8" i="3"/>
  <c r="O10" i="4"/>
  <c r="O13" i="4"/>
  <c r="O20" i="4"/>
  <c r="N9" i="9"/>
  <c r="O16" i="4"/>
  <c r="O28" i="4"/>
  <c r="P11" i="4"/>
  <c r="P9" i="3"/>
  <c r="P9" i="4"/>
  <c r="O15" i="9"/>
  <c r="U133" i="1"/>
  <c r="P7" i="4"/>
  <c r="P7" i="3"/>
  <c r="N12" i="9"/>
  <c r="P16" i="4"/>
  <c r="O19" i="4"/>
  <c r="O12" i="3"/>
  <c r="O9" i="4"/>
  <c r="O9" i="3"/>
  <c r="O11" i="4"/>
  <c r="O15" i="4"/>
  <c r="K165" i="6"/>
  <c r="K150" i="6"/>
  <c r="K148" i="6"/>
  <c r="Q11" i="4"/>
  <c r="Q32" i="4" s="1"/>
  <c r="K149" i="6"/>
  <c r="K229" i="6"/>
  <c r="K154" i="6"/>
  <c r="P24" i="4"/>
  <c r="K228" i="6"/>
  <c r="K157" i="6"/>
  <c r="K233" i="6"/>
  <c r="K160" i="6"/>
  <c r="Q16" i="3"/>
  <c r="K141" i="6"/>
  <c r="K227" i="6"/>
  <c r="K175" i="6"/>
  <c r="P11" i="3"/>
  <c r="P17" i="4"/>
  <c r="N15" i="9"/>
  <c r="O7" i="4"/>
  <c r="T133" i="1"/>
  <c r="O7" i="3"/>
  <c r="N8" i="9"/>
  <c r="O11" i="3"/>
  <c r="O15" i="3"/>
  <c r="O29" i="4"/>
  <c r="O24" i="4"/>
  <c r="P25" i="4"/>
  <c r="P14" i="3"/>
  <c r="P13" i="4"/>
  <c r="O12" i="9"/>
  <c r="P15" i="4"/>
  <c r="N11" i="9"/>
  <c r="O22" i="4"/>
  <c r="O17" i="4"/>
  <c r="O12" i="4"/>
  <c r="P10" i="3"/>
  <c r="P22" i="4"/>
  <c r="O11" i="9"/>
  <c r="P13" i="3"/>
  <c r="P21" i="4"/>
  <c r="K144" i="6"/>
  <c r="K176" i="6"/>
  <c r="K146" i="6"/>
  <c r="K161" i="6"/>
  <c r="K155" i="6"/>
  <c r="K181" i="6"/>
  <c r="K27" i="6"/>
  <c r="K230" i="6"/>
  <c r="V133" i="1"/>
  <c r="K180" i="6"/>
  <c r="K153" i="6"/>
  <c r="P45" i="9" l="1"/>
  <c r="P43" i="9"/>
  <c r="P42" i="9"/>
  <c r="P46" i="9"/>
  <c r="P40" i="9"/>
  <c r="P39" i="9"/>
  <c r="P41" i="9"/>
  <c r="P44" i="9"/>
  <c r="K177" i="6"/>
  <c r="K184" i="6" s="1"/>
  <c r="K235" i="6"/>
  <c r="K236" i="6" s="1"/>
  <c r="P16" i="3"/>
  <c r="N16" i="9"/>
  <c r="N46" i="9" s="1"/>
  <c r="O16" i="9"/>
  <c r="O38" i="9" s="1"/>
  <c r="K145" i="6"/>
  <c r="O32" i="4"/>
  <c r="P32" i="4"/>
  <c r="P47" i="9"/>
  <c r="O16" i="3"/>
  <c r="K133" i="6"/>
  <c r="N40" i="9" l="1"/>
  <c r="N41" i="9"/>
  <c r="N39" i="9"/>
  <c r="N43" i="9"/>
  <c r="N42" i="9"/>
  <c r="O44" i="9"/>
  <c r="N38" i="9"/>
  <c r="O40" i="9"/>
  <c r="O41" i="9"/>
  <c r="O46" i="9"/>
  <c r="O42" i="9"/>
  <c r="N44" i="9"/>
  <c r="K261" i="6"/>
  <c r="K266" i="6"/>
  <c r="K263" i="6"/>
  <c r="K267" i="6"/>
  <c r="K265" i="6"/>
  <c r="K211" i="6"/>
  <c r="K210" i="6"/>
  <c r="K215" i="6"/>
  <c r="K209" i="6"/>
  <c r="K212" i="6"/>
  <c r="K208" i="6"/>
  <c r="K214" i="6"/>
  <c r="K166" i="6"/>
  <c r="K260" i="6"/>
  <c r="N47" i="9"/>
  <c r="N45" i="9"/>
  <c r="K207" i="6"/>
  <c r="K216" i="6"/>
  <c r="O39" i="9"/>
  <c r="O47" i="9"/>
  <c r="O45" i="9"/>
  <c r="K213" i="6"/>
  <c r="K268" i="6"/>
  <c r="K264" i="6"/>
  <c r="K269" i="6"/>
  <c r="K262" i="6"/>
  <c r="O43" i="9"/>
  <c r="U31" i="4" l="1"/>
  <c r="T14" i="9"/>
  <c r="U14" i="4"/>
  <c r="U30" i="4"/>
  <c r="V31" i="4"/>
  <c r="U14" i="9"/>
  <c r="U27" i="4" l="1"/>
  <c r="V13" i="4"/>
  <c r="U24" i="4"/>
  <c r="U13" i="9"/>
  <c r="V26" i="4"/>
  <c r="V19" i="4"/>
  <c r="V12" i="3"/>
  <c r="V11" i="4"/>
  <c r="V9" i="3"/>
  <c r="V28" i="4"/>
  <c r="V23" i="4"/>
  <c r="U23" i="4"/>
  <c r="T9" i="9"/>
  <c r="U20" i="4"/>
  <c r="T10" i="9"/>
  <c r="U11" i="3"/>
  <c r="U28" i="4"/>
  <c r="U13" i="4"/>
  <c r="V10" i="3"/>
  <c r="U8" i="9"/>
  <c r="V27" i="4"/>
  <c r="V25" i="4"/>
  <c r="V14" i="3"/>
  <c r="V21" i="4"/>
  <c r="V13" i="3"/>
  <c r="V8" i="4"/>
  <c r="V12" i="4"/>
  <c r="V15" i="4"/>
  <c r="U10" i="9"/>
  <c r="T13" i="9"/>
  <c r="U26" i="4"/>
  <c r="U18" i="4"/>
  <c r="U19" i="4"/>
  <c r="U12" i="3"/>
  <c r="T12" i="9"/>
  <c r="U9" i="4"/>
  <c r="U29" i="4"/>
  <c r="U15" i="3"/>
  <c r="U25" i="4"/>
  <c r="U14" i="3"/>
  <c r="U15" i="4"/>
  <c r="U16" i="4"/>
  <c r="U9" i="9"/>
  <c r="V20" i="4"/>
  <c r="V30" i="4"/>
  <c r="U12" i="9"/>
  <c r="V29" i="4"/>
  <c r="V15" i="3"/>
  <c r="V14" i="4"/>
  <c r="V18" i="4"/>
  <c r="V17" i="4"/>
  <c r="V9" i="4"/>
  <c r="T7" i="9"/>
  <c r="U10" i="4"/>
  <c r="U8" i="3"/>
  <c r="U10" i="3"/>
  <c r="T8" i="9"/>
  <c r="T11" i="9"/>
  <c r="U22" i="4"/>
  <c r="U7" i="9"/>
  <c r="V10" i="4"/>
  <c r="V8" i="3"/>
  <c r="V24" i="4"/>
  <c r="V11" i="3"/>
  <c r="U11" i="9"/>
  <c r="V22" i="4"/>
  <c r="V16" i="4"/>
  <c r="U17" i="4"/>
  <c r="U12" i="4"/>
  <c r="U11" i="4"/>
  <c r="U9" i="3"/>
  <c r="U8" i="4"/>
  <c r="U21" i="4"/>
  <c r="U13" i="3"/>
  <c r="AA133" i="1" l="1"/>
  <c r="U15" i="9"/>
  <c r="V7" i="4"/>
  <c r="V7" i="3"/>
  <c r="Z133" i="1"/>
  <c r="T15" i="9"/>
  <c r="U7" i="4"/>
  <c r="U7" i="3"/>
  <c r="M48" i="6" l="1"/>
  <c r="W17" i="4"/>
  <c r="M47" i="6"/>
  <c r="M103" i="6"/>
  <c r="M96" i="6"/>
  <c r="M32" i="6"/>
  <c r="M46" i="6"/>
  <c r="M128" i="6"/>
  <c r="M107" i="6"/>
  <c r="M79" i="6"/>
  <c r="M127" i="6"/>
  <c r="W30" i="4"/>
  <c r="M69" i="6"/>
  <c r="M98" i="6"/>
  <c r="M64" i="6"/>
  <c r="M16" i="6"/>
  <c r="M60" i="6"/>
  <c r="M31" i="6"/>
  <c r="M110" i="6"/>
  <c r="M25" i="6"/>
  <c r="M28" i="6"/>
  <c r="W12" i="4"/>
  <c r="M17" i="6"/>
  <c r="M35" i="6"/>
  <c r="M77" i="6"/>
  <c r="V10" i="9"/>
  <c r="M102" i="6"/>
  <c r="M59" i="6"/>
  <c r="M49" i="6"/>
  <c r="M14" i="6"/>
  <c r="M52" i="6"/>
  <c r="M109" i="6"/>
  <c r="W27" i="4"/>
  <c r="M99" i="6"/>
  <c r="W25" i="4"/>
  <c r="W14" i="3"/>
  <c r="M73" i="6"/>
  <c r="V8" i="9"/>
  <c r="M34" i="6"/>
  <c r="M42" i="6"/>
  <c r="U16" i="3"/>
  <c r="V16" i="3"/>
  <c r="M123" i="6"/>
  <c r="M26" i="6"/>
  <c r="M67" i="6"/>
  <c r="M38" i="6"/>
  <c r="M87" i="6"/>
  <c r="W23" i="4"/>
  <c r="M13" i="6"/>
  <c r="W9" i="4"/>
  <c r="M92" i="6"/>
  <c r="M41" i="6"/>
  <c r="M85" i="6"/>
  <c r="M82" i="6"/>
  <c r="M119" i="6"/>
  <c r="M12" i="6"/>
  <c r="M78" i="6"/>
  <c r="M20" i="6"/>
  <c r="M93" i="6"/>
  <c r="M11" i="6"/>
  <c r="M120" i="6"/>
  <c r="M125" i="6"/>
  <c r="M131" i="6"/>
  <c r="W31" i="4"/>
  <c r="M40" i="6"/>
  <c r="W11" i="3"/>
  <c r="M56" i="6"/>
  <c r="M116" i="6"/>
  <c r="M65" i="6"/>
  <c r="M10" i="6"/>
  <c r="M132" i="6"/>
  <c r="M95" i="6"/>
  <c r="M54" i="6"/>
  <c r="W18" i="4"/>
  <c r="M100" i="6"/>
  <c r="M86" i="6"/>
  <c r="V12" i="9"/>
  <c r="M101" i="6"/>
  <c r="U32" i="4"/>
  <c r="V32" i="4"/>
  <c r="M8" i="6"/>
  <c r="W7" i="4"/>
  <c r="V9" i="9"/>
  <c r="M63" i="6"/>
  <c r="W20" i="4"/>
  <c r="M118" i="6"/>
  <c r="M33" i="6"/>
  <c r="W13" i="4"/>
  <c r="M29" i="6"/>
  <c r="V11" i="9"/>
  <c r="M80" i="6"/>
  <c r="W22" i="4"/>
  <c r="M97" i="6"/>
  <c r="M70" i="6"/>
  <c r="M89" i="6"/>
  <c r="M121" i="6"/>
  <c r="M71" i="6"/>
  <c r="M27" i="6"/>
  <c r="M22" i="6"/>
  <c r="M45" i="6"/>
  <c r="M36" i="6"/>
  <c r="M19" i="6"/>
  <c r="M58" i="6"/>
  <c r="M122" i="6"/>
  <c r="W29" i="4"/>
  <c r="W15" i="3"/>
  <c r="M18" i="6"/>
  <c r="W10" i="4"/>
  <c r="W8" i="3"/>
  <c r="M83" i="6"/>
  <c r="M129" i="6"/>
  <c r="M39" i="6"/>
  <c r="W15" i="4"/>
  <c r="M74" i="6"/>
  <c r="M75" i="6"/>
  <c r="M23" i="6"/>
  <c r="M24" i="6"/>
  <c r="W11" i="4"/>
  <c r="W9" i="3"/>
  <c r="M108" i="6"/>
  <c r="M114" i="6"/>
  <c r="M55" i="6"/>
  <c r="M44" i="6"/>
  <c r="M30" i="6"/>
  <c r="W10" i="3"/>
  <c r="T16" i="9"/>
  <c r="T46" i="9" s="1"/>
  <c r="M21" i="6"/>
  <c r="M130" i="6"/>
  <c r="M94" i="6"/>
  <c r="M37" i="6"/>
  <c r="W14" i="4"/>
  <c r="M50" i="6"/>
  <c r="M112" i="6"/>
  <c r="M43" i="6"/>
  <c r="W16" i="4"/>
  <c r="M115" i="6"/>
  <c r="M66" i="6"/>
  <c r="M106" i="6"/>
  <c r="M51" i="6"/>
  <c r="M15" i="6"/>
  <c r="M53" i="6"/>
  <c r="M72" i="6"/>
  <c r="M57" i="6"/>
  <c r="W19" i="4"/>
  <c r="W12" i="3"/>
  <c r="M111" i="6"/>
  <c r="M105" i="6"/>
  <c r="M61" i="6"/>
  <c r="M68" i="6"/>
  <c r="M81" i="6"/>
  <c r="V13" i="9"/>
  <c r="M104" i="6"/>
  <c r="W26" i="4"/>
  <c r="M113" i="6"/>
  <c r="W28" i="4"/>
  <c r="M124" i="6"/>
  <c r="M91" i="6"/>
  <c r="M126" i="6"/>
  <c r="V14" i="9"/>
  <c r="M117" i="6"/>
  <c r="M62" i="6"/>
  <c r="M90" i="6"/>
  <c r="W24" i="4"/>
  <c r="M84" i="6"/>
  <c r="M88" i="6"/>
  <c r="U16" i="9"/>
  <c r="V15" i="9"/>
  <c r="U47" i="9" l="1"/>
  <c r="U45" i="9"/>
  <c r="U41" i="9"/>
  <c r="U39" i="9"/>
  <c r="U38" i="9"/>
  <c r="U43" i="9"/>
  <c r="U40" i="9"/>
  <c r="U44" i="9"/>
  <c r="U42" i="9"/>
  <c r="M234" i="6"/>
  <c r="M150" i="6"/>
  <c r="M178" i="6"/>
  <c r="M156" i="6"/>
  <c r="M231" i="6"/>
  <c r="M147" i="6"/>
  <c r="U46" i="9"/>
  <c r="M145" i="6"/>
  <c r="M177" i="6"/>
  <c r="M152" i="6"/>
  <c r="M228" i="6"/>
  <c r="M230" i="6"/>
  <c r="M9" i="6"/>
  <c r="M227" i="6" s="1"/>
  <c r="W8" i="4"/>
  <c r="M158" i="6"/>
  <c r="M162" i="6"/>
  <c r="M160" i="6"/>
  <c r="M233" i="6"/>
  <c r="M148" i="6"/>
  <c r="T41" i="9"/>
  <c r="T47" i="9"/>
  <c r="T45" i="9"/>
  <c r="T40" i="9"/>
  <c r="T43" i="9"/>
  <c r="T44" i="9"/>
  <c r="T38" i="9"/>
  <c r="T42" i="9"/>
  <c r="T39" i="9"/>
  <c r="M149" i="6"/>
  <c r="M144" i="6"/>
  <c r="M176" i="6"/>
  <c r="M141" i="6"/>
  <c r="M232" i="6"/>
  <c r="M159" i="6"/>
  <c r="M182" i="6"/>
  <c r="M161" i="6"/>
  <c r="M180" i="6"/>
  <c r="M153" i="6"/>
  <c r="M163" i="6"/>
  <c r="M183" i="6"/>
  <c r="M154" i="6"/>
  <c r="M229" i="6"/>
  <c r="W7" i="3"/>
  <c r="M179" i="6"/>
  <c r="M165" i="6"/>
  <c r="M143" i="6"/>
  <c r="M157" i="6"/>
  <c r="M146" i="6"/>
  <c r="M164" i="6"/>
  <c r="M151" i="6"/>
  <c r="M175" i="6" l="1"/>
  <c r="M142" i="6"/>
  <c r="M76" i="6" l="1"/>
  <c r="W21" i="4"/>
  <c r="W13" i="3"/>
  <c r="V7" i="9"/>
  <c r="AB133" i="1"/>
  <c r="W16" i="3" l="1"/>
  <c r="V16" i="9"/>
  <c r="V38" i="9" s="1"/>
  <c r="W32" i="4"/>
  <c r="M155" i="6"/>
  <c r="M181" i="6"/>
  <c r="M235" i="6"/>
  <c r="M133" i="6"/>
  <c r="M184" i="6" l="1"/>
  <c r="M213" i="6" s="1"/>
  <c r="M166" i="6"/>
  <c r="M236" i="6"/>
  <c r="V47" i="9"/>
  <c r="V46" i="9"/>
  <c r="V44" i="9"/>
  <c r="V43" i="9"/>
  <c r="V40" i="9"/>
  <c r="V41" i="9"/>
  <c r="V42" i="9"/>
  <c r="V39" i="9"/>
  <c r="V45" i="9"/>
  <c r="M268" i="6" l="1"/>
  <c r="M269" i="6"/>
  <c r="M262" i="6"/>
  <c r="M263" i="6"/>
  <c r="M267" i="6"/>
  <c r="M260" i="6"/>
  <c r="M265" i="6"/>
  <c r="M261" i="6"/>
  <c r="M264" i="6"/>
  <c r="M266" i="6"/>
  <c r="M216" i="6"/>
  <c r="M212" i="6"/>
  <c r="M210" i="6"/>
  <c r="M207" i="6"/>
  <c r="M211" i="6"/>
  <c r="M208" i="6"/>
  <c r="M215" i="6"/>
  <c r="M214" i="6"/>
  <c r="M209" i="6"/>
  <c r="N8" i="6" l="1"/>
  <c r="X7" i="4"/>
  <c r="W15" i="9" l="1"/>
  <c r="N110" i="6"/>
  <c r="N82" i="6"/>
  <c r="N65" i="6"/>
  <c r="N76" i="6"/>
  <c r="X13" i="3"/>
  <c r="X21" i="4"/>
  <c r="N120" i="6"/>
  <c r="X12" i="4"/>
  <c r="N28" i="6"/>
  <c r="N112" i="6"/>
  <c r="N48" i="6"/>
  <c r="X17" i="4"/>
  <c r="N116" i="6"/>
  <c r="N72" i="6"/>
  <c r="N68" i="6"/>
  <c r="W11" i="9"/>
  <c r="N80" i="6"/>
  <c r="X22" i="4"/>
  <c r="N124" i="6"/>
  <c r="W13" i="9"/>
  <c r="X26" i="4"/>
  <c r="N104" i="6"/>
  <c r="N96" i="6"/>
  <c r="N100" i="6"/>
  <c r="N44" i="6"/>
  <c r="N84" i="6"/>
  <c r="N20" i="6"/>
  <c r="X11" i="4"/>
  <c r="X9" i="3"/>
  <c r="N24" i="6"/>
  <c r="N12" i="6"/>
  <c r="N88" i="6"/>
  <c r="N32" i="6"/>
  <c r="N132" i="6"/>
  <c r="AC133" i="1"/>
  <c r="N38" i="6"/>
  <c r="N50" i="6"/>
  <c r="N103" i="6"/>
  <c r="N71" i="6"/>
  <c r="N122" i="6"/>
  <c r="X29" i="4"/>
  <c r="X15" i="3"/>
  <c r="N89" i="6"/>
  <c r="N22" i="6"/>
  <c r="W14" i="9"/>
  <c r="N126" i="6"/>
  <c r="N21" i="6"/>
  <c r="N101" i="6"/>
  <c r="W12" i="9"/>
  <c r="N102" i="6"/>
  <c r="N33" i="6"/>
  <c r="X13" i="4"/>
  <c r="N127" i="6"/>
  <c r="X30" i="4"/>
  <c r="N35" i="6"/>
  <c r="N26" i="6"/>
  <c r="N123" i="6"/>
  <c r="N119" i="6"/>
  <c r="N111" i="6"/>
  <c r="X28" i="4"/>
  <c r="N113" i="6"/>
  <c r="X14" i="3"/>
  <c r="N99" i="6"/>
  <c r="X25" i="4"/>
  <c r="N130" i="6"/>
  <c r="N59" i="6"/>
  <c r="N78" i="6"/>
  <c r="N37" i="6"/>
  <c r="X14" i="4"/>
  <c r="N98" i="6"/>
  <c r="N114" i="6"/>
  <c r="X27" i="4"/>
  <c r="N109" i="6"/>
  <c r="N73" i="6"/>
  <c r="N125" i="6"/>
  <c r="N118" i="6"/>
  <c r="N55" i="6"/>
  <c r="N45" i="6"/>
  <c r="N63" i="6"/>
  <c r="X20" i="4"/>
  <c r="W9" i="9"/>
  <c r="N30" i="6"/>
  <c r="X10" i="3"/>
  <c r="N141" i="6"/>
  <c r="N121" i="6"/>
  <c r="N23" i="6"/>
  <c r="N25" i="6"/>
  <c r="N34" i="6"/>
  <c r="W8" i="9"/>
  <c r="N53" i="6"/>
  <c r="N57" i="6"/>
  <c r="X12" i="3"/>
  <c r="X19" i="4"/>
  <c r="N47" i="6"/>
  <c r="X23" i="4"/>
  <c r="N87" i="6"/>
  <c r="N40" i="6"/>
  <c r="X11" i="3"/>
  <c r="N60" i="6"/>
  <c r="N36" i="6"/>
  <c r="N52" i="6"/>
  <c r="N92" i="6"/>
  <c r="N128" i="6"/>
  <c r="N56" i="6"/>
  <c r="N64" i="6"/>
  <c r="N108" i="6"/>
  <c r="N16" i="6"/>
  <c r="N107" i="6"/>
  <c r="W10" i="9"/>
  <c r="N77" i="6"/>
  <c r="N58" i="6"/>
  <c r="N117" i="6"/>
  <c r="N91" i="6"/>
  <c r="X18" i="4"/>
  <c r="N54" i="6"/>
  <c r="N131" i="6"/>
  <c r="X31" i="4"/>
  <c r="N86" i="6"/>
  <c r="N129" i="6"/>
  <c r="N97" i="6"/>
  <c r="N94" i="6"/>
  <c r="W7" i="9"/>
  <c r="X10" i="4"/>
  <c r="X8" i="3"/>
  <c r="N18" i="6"/>
  <c r="N95" i="6"/>
  <c r="N106" i="6"/>
  <c r="N67" i="6"/>
  <c r="N83" i="6"/>
  <c r="N17" i="6"/>
  <c r="N66" i="6"/>
  <c r="N27" i="6"/>
  <c r="N70" i="6"/>
  <c r="N74" i="6"/>
  <c r="N9" i="6"/>
  <c r="X8" i="4"/>
  <c r="N69" i="6"/>
  <c r="N46" i="6"/>
  <c r="N93" i="6"/>
  <c r="N49" i="6"/>
  <c r="N29" i="6"/>
  <c r="N75" i="6"/>
  <c r="N42" i="6"/>
  <c r="N39" i="6"/>
  <c r="X15" i="4"/>
  <c r="N43" i="6"/>
  <c r="X16" i="4"/>
  <c r="N11" i="6"/>
  <c r="N61" i="6"/>
  <c r="N19" i="6"/>
  <c r="N51" i="6"/>
  <c r="N90" i="6"/>
  <c r="X24" i="4"/>
  <c r="N15" i="6"/>
  <c r="X9" i="4"/>
  <c r="N13" i="6"/>
  <c r="N115" i="6"/>
  <c r="N79" i="6"/>
  <c r="N31" i="6"/>
  <c r="N41" i="6"/>
  <c r="N85" i="6"/>
  <c r="N62" i="6"/>
  <c r="N10" i="6"/>
  <c r="N14" i="6"/>
  <c r="N81" i="6"/>
  <c r="N105" i="6"/>
  <c r="X7" i="3"/>
  <c r="X32" i="4" l="1"/>
  <c r="N227" i="6"/>
  <c r="N143" i="6"/>
  <c r="N158" i="6"/>
  <c r="N150" i="6"/>
  <c r="N149" i="6"/>
  <c r="W16" i="9"/>
  <c r="W38" i="9" s="1"/>
  <c r="N165" i="6"/>
  <c r="N230" i="6"/>
  <c r="N179" i="6"/>
  <c r="N153" i="6"/>
  <c r="N180" i="6"/>
  <c r="N148" i="6"/>
  <c r="N232" i="6"/>
  <c r="N155" i="6"/>
  <c r="N181" i="6"/>
  <c r="N176" i="6"/>
  <c r="N235" i="6"/>
  <c r="N144" i="6"/>
  <c r="N175" i="6"/>
  <c r="N161" i="6"/>
  <c r="N182" i="6"/>
  <c r="N159" i="6"/>
  <c r="N162" i="6"/>
  <c r="N164" i="6"/>
  <c r="N147" i="6"/>
  <c r="N151" i="6"/>
  <c r="N178" i="6"/>
  <c r="N234" i="6"/>
  <c r="N163" i="6"/>
  <c r="N183" i="6"/>
  <c r="N177" i="6"/>
  <c r="N145" i="6"/>
  <c r="N233" i="6"/>
  <c r="N160" i="6"/>
  <c r="X16" i="3"/>
  <c r="N142" i="6"/>
  <c r="N152" i="6"/>
  <c r="N157" i="6"/>
  <c r="N228" i="6"/>
  <c r="N133" i="6"/>
  <c r="N154" i="6"/>
  <c r="N229" i="6"/>
  <c r="N231" i="6"/>
  <c r="N156" i="6"/>
  <c r="N146" i="6"/>
  <c r="W44" i="9" l="1"/>
  <c r="W43" i="9"/>
  <c r="W39" i="9"/>
  <c r="W40" i="9"/>
  <c r="W42" i="9"/>
  <c r="W41" i="9"/>
  <c r="W45" i="9"/>
  <c r="N184" i="6"/>
  <c r="N207" i="6" s="1"/>
  <c r="N166" i="6"/>
  <c r="N236" i="6"/>
  <c r="N261" i="6" s="1"/>
  <c r="W47" i="9"/>
  <c r="W46" i="9"/>
  <c r="N211" i="6" l="1"/>
  <c r="N208" i="6"/>
  <c r="N214" i="6"/>
  <c r="N215" i="6"/>
  <c r="N213" i="6"/>
  <c r="N267" i="6"/>
  <c r="N264" i="6"/>
  <c r="N265" i="6"/>
  <c r="N262" i="6"/>
  <c r="N212" i="6"/>
  <c r="N216" i="6"/>
  <c r="N268" i="6"/>
  <c r="N269" i="6"/>
  <c r="N260" i="6"/>
  <c r="N209" i="6"/>
  <c r="N266" i="6"/>
  <c r="N263" i="6"/>
  <c r="N210" i="6"/>
  <c r="P51" i="6" l="1"/>
  <c r="P116" i="6"/>
  <c r="P124" i="6"/>
  <c r="P91" i="6"/>
  <c r="P66" i="6"/>
  <c r="P130" i="6"/>
  <c r="P24" i="6"/>
  <c r="P120" i="6"/>
  <c r="P104" i="6"/>
  <c r="P12" i="6"/>
  <c r="P101" i="6"/>
  <c r="P25" i="6"/>
  <c r="P9" i="6"/>
  <c r="P59" i="6"/>
  <c r="P121" i="6"/>
  <c r="P8" i="6"/>
  <c r="Z7" i="4"/>
  <c r="Y13" i="9" l="1"/>
  <c r="Z11" i="4"/>
  <c r="Y12" i="9"/>
  <c r="Y15" i="9"/>
  <c r="P19" i="6"/>
  <c r="P68" i="6"/>
  <c r="P128" i="6"/>
  <c r="Y9" i="9"/>
  <c r="P63" i="6"/>
  <c r="Z20" i="4"/>
  <c r="P23" i="6"/>
  <c r="P82" i="6"/>
  <c r="P56" i="6"/>
  <c r="Y10" i="9"/>
  <c r="P77" i="6"/>
  <c r="P85" i="6"/>
  <c r="P96" i="6"/>
  <c r="P86" i="6"/>
  <c r="P50" i="6"/>
  <c r="P47" i="6"/>
  <c r="P37" i="6"/>
  <c r="Z14" i="4"/>
  <c r="P21" i="6"/>
  <c r="P20" i="6"/>
  <c r="P123" i="6"/>
  <c r="P78" i="6"/>
  <c r="P93" i="6"/>
  <c r="P108" i="6"/>
  <c r="P92" i="6"/>
  <c r="P61" i="6"/>
  <c r="P95" i="6"/>
  <c r="P115" i="6"/>
  <c r="P13" i="6"/>
  <c r="Z9" i="4"/>
  <c r="P62" i="6"/>
  <c r="P119" i="6"/>
  <c r="P42" i="6"/>
  <c r="P98" i="6"/>
  <c r="P112" i="6"/>
  <c r="P122" i="6"/>
  <c r="Z29" i="4"/>
  <c r="Z15" i="3"/>
  <c r="P99" i="6"/>
  <c r="Z25" i="4"/>
  <c r="Z14" i="3"/>
  <c r="P36" i="6"/>
  <c r="P31" i="6"/>
  <c r="P14" i="6"/>
  <c r="P18" i="6"/>
  <c r="Y7" i="9"/>
  <c r="Z10" i="4"/>
  <c r="Z8" i="3"/>
  <c r="P88" i="6"/>
  <c r="P17" i="6"/>
  <c r="P97" i="6"/>
  <c r="Z7" i="3"/>
  <c r="P71" i="6"/>
  <c r="P79" i="6"/>
  <c r="P16" i="6"/>
  <c r="P38" i="6"/>
  <c r="P40" i="6"/>
  <c r="Z11" i="3"/>
  <c r="P60" i="6"/>
  <c r="P117" i="6"/>
  <c r="P28" i="6"/>
  <c r="Z12" i="4"/>
  <c r="P57" i="6"/>
  <c r="Z19" i="4"/>
  <c r="Z12" i="3"/>
  <c r="P70" i="6"/>
  <c r="P33" i="6"/>
  <c r="Z13" i="4"/>
  <c r="P94" i="6"/>
  <c r="P53" i="6"/>
  <c r="P65" i="6"/>
  <c r="P52" i="6"/>
  <c r="P126" i="6"/>
  <c r="Y14" i="9"/>
  <c r="P125" i="6"/>
  <c r="P44" i="6"/>
  <c r="Y11" i="9"/>
  <c r="P80" i="6"/>
  <c r="Z22" i="4"/>
  <c r="P72" i="6"/>
  <c r="P29" i="6"/>
  <c r="P46" i="6"/>
  <c r="P90" i="6"/>
  <c r="Z24" i="4"/>
  <c r="P10" i="6"/>
  <c r="P35" i="6"/>
  <c r="P127" i="6"/>
  <c r="Z30" i="4"/>
  <c r="P113" i="6"/>
  <c r="Z28" i="4"/>
  <c r="P111" i="6"/>
  <c r="P39" i="6"/>
  <c r="Z15" i="4"/>
  <c r="Z8" i="4"/>
  <c r="P109" i="6"/>
  <c r="Z27" i="4"/>
  <c r="P27" i="6"/>
  <c r="P11" i="6"/>
  <c r="P69" i="6"/>
  <c r="P22" i="6"/>
  <c r="P43" i="6"/>
  <c r="Z16" i="4"/>
  <c r="P54" i="6"/>
  <c r="Z18" i="4"/>
  <c r="P64" i="6"/>
  <c r="P41" i="6"/>
  <c r="P48" i="6"/>
  <c r="Z17" i="4"/>
  <c r="P132" i="6"/>
  <c r="P106" i="6"/>
  <c r="P89" i="6"/>
  <c r="P74" i="6"/>
  <c r="P114" i="6"/>
  <c r="P110" i="6"/>
  <c r="P67" i="6"/>
  <c r="P100" i="6"/>
  <c r="P55" i="6"/>
  <c r="P15" i="6"/>
  <c r="P83" i="6"/>
  <c r="P129" i="6"/>
  <c r="P118" i="6"/>
  <c r="P131" i="6"/>
  <c r="Z31" i="4"/>
  <c r="AE133" i="1"/>
  <c r="P58" i="6"/>
  <c r="P73" i="6"/>
  <c r="P105" i="6"/>
  <c r="P103" i="6"/>
  <c r="P81" i="6"/>
  <c r="P75" i="6"/>
  <c r="P76" i="6"/>
  <c r="Z21" i="4"/>
  <c r="Z13" i="3"/>
  <c r="P34" i="6"/>
  <c r="Y8" i="9"/>
  <c r="P30" i="6"/>
  <c r="Z10" i="3"/>
  <c r="P49" i="6"/>
  <c r="P107" i="6"/>
  <c r="P26" i="6"/>
  <c r="P84" i="6"/>
  <c r="P102" i="6"/>
  <c r="P87" i="6"/>
  <c r="Z23" i="4"/>
  <c r="P45" i="6"/>
  <c r="P32" i="6"/>
  <c r="P141" i="6"/>
  <c r="Z26" i="4"/>
  <c r="Z9" i="3"/>
  <c r="P142" i="6" l="1"/>
  <c r="P227" i="6"/>
  <c r="P133" i="6"/>
  <c r="P178" i="6"/>
  <c r="P228" i="6"/>
  <c r="P165" i="6"/>
  <c r="P233" i="6"/>
  <c r="P159" i="6"/>
  <c r="P182" i="6"/>
  <c r="P143" i="6"/>
  <c r="P230" i="6"/>
  <c r="P151" i="6"/>
  <c r="P145" i="6"/>
  <c r="P232" i="6"/>
  <c r="P156" i="6"/>
  <c r="P231" i="6"/>
  <c r="P175" i="6"/>
  <c r="P157" i="6"/>
  <c r="P155" i="6"/>
  <c r="P181" i="6"/>
  <c r="P152" i="6"/>
  <c r="P150" i="6"/>
  <c r="P161" i="6"/>
  <c r="P162" i="6"/>
  <c r="P164" i="6"/>
  <c r="P179" i="6"/>
  <c r="P160" i="6"/>
  <c r="Y16" i="9"/>
  <c r="Y42" i="9" s="1"/>
  <c r="P163" i="6"/>
  <c r="P183" i="6"/>
  <c r="Z32" i="4"/>
  <c r="P149" i="6"/>
  <c r="P176" i="6"/>
  <c r="P144" i="6"/>
  <c r="P235" i="6"/>
  <c r="P148" i="6"/>
  <c r="P154" i="6"/>
  <c r="P229" i="6"/>
  <c r="P177" i="6"/>
  <c r="P158" i="6"/>
  <c r="P234" i="6"/>
  <c r="P147" i="6"/>
  <c r="P153" i="6"/>
  <c r="P180" i="6"/>
  <c r="P146" i="6"/>
  <c r="Z16" i="3"/>
  <c r="Y40" i="9" l="1"/>
  <c r="Y41" i="9"/>
  <c r="Y38" i="9"/>
  <c r="Y45" i="9"/>
  <c r="Y39" i="9"/>
  <c r="P236" i="6"/>
  <c r="P264" i="6" s="1"/>
  <c r="P166" i="6"/>
  <c r="P184" i="6"/>
  <c r="P210" i="6" s="1"/>
  <c r="Y47" i="9"/>
  <c r="Y43" i="9"/>
  <c r="Y46" i="9"/>
  <c r="Y44" i="9"/>
  <c r="P211" i="6" l="1"/>
  <c r="P263" i="6"/>
  <c r="P262" i="6"/>
  <c r="P266" i="6"/>
  <c r="P267" i="6"/>
  <c r="P265" i="6"/>
  <c r="P215" i="6"/>
  <c r="P209" i="6"/>
  <c r="P208" i="6"/>
  <c r="P212" i="6"/>
  <c r="P268" i="6"/>
  <c r="P269" i="6"/>
  <c r="P260" i="6"/>
  <c r="P261" i="6"/>
  <c r="P207" i="6"/>
  <c r="P216" i="6"/>
  <c r="P213" i="6"/>
  <c r="P214" i="6"/>
  <c r="O9" i="6" l="1"/>
  <c r="O19" i="6" l="1"/>
  <c r="O51" i="6"/>
  <c r="O83" i="6"/>
  <c r="O56" i="6"/>
  <c r="O68" i="6"/>
  <c r="O100" i="6"/>
  <c r="O120" i="6"/>
  <c r="O129" i="6"/>
  <c r="O53" i="6"/>
  <c r="O73" i="6"/>
  <c r="O81" i="6"/>
  <c r="O85" i="6"/>
  <c r="O105" i="6"/>
  <c r="O117" i="6"/>
  <c r="O28" i="6"/>
  <c r="O18" i="6"/>
  <c r="O42" i="6"/>
  <c r="O50" i="6"/>
  <c r="Y18" i="4"/>
  <c r="O74" i="6"/>
  <c r="O82" i="6"/>
  <c r="O86" i="6"/>
  <c r="O98" i="6"/>
  <c r="O106" i="6"/>
  <c r="O114" i="6"/>
  <c r="O118" i="6"/>
  <c r="O122" i="6"/>
  <c r="O127" i="6"/>
  <c r="Y31" i="4"/>
  <c r="O10" i="6"/>
  <c r="O58" i="6"/>
  <c r="O13" i="6"/>
  <c r="O30" i="6"/>
  <c r="O11" i="6"/>
  <c r="O15" i="6"/>
  <c r="O27" i="6"/>
  <c r="O39" i="6"/>
  <c r="O47" i="6"/>
  <c r="O55" i="6"/>
  <c r="O71" i="6"/>
  <c r="O79" i="6"/>
  <c r="O87" i="6"/>
  <c r="O91" i="6"/>
  <c r="O99" i="6"/>
  <c r="O103" i="6"/>
  <c r="O107" i="6"/>
  <c r="O111" i="6"/>
  <c r="O115" i="6"/>
  <c r="O119" i="6"/>
  <c r="O124" i="6"/>
  <c r="O132" i="6"/>
  <c r="O14" i="6"/>
  <c r="O62" i="6"/>
  <c r="O23" i="6"/>
  <c r="O35" i="6"/>
  <c r="O43" i="6"/>
  <c r="Y16" i="4"/>
  <c r="O59" i="6"/>
  <c r="O67" i="6"/>
  <c r="O75" i="6"/>
  <c r="O26" i="6"/>
  <c r="O16" i="6"/>
  <c r="O20" i="6"/>
  <c r="O32" i="6"/>
  <c r="O36" i="6"/>
  <c r="O48" i="6"/>
  <c r="O52" i="6"/>
  <c r="O64" i="6"/>
  <c r="O80" i="6"/>
  <c r="O84" i="6"/>
  <c r="O92" i="6"/>
  <c r="O104" i="6"/>
  <c r="X13" i="9"/>
  <c r="O108" i="6"/>
  <c r="O112" i="6"/>
  <c r="O116" i="6"/>
  <c r="O125" i="6"/>
  <c r="O21" i="6"/>
  <c r="O34" i="6"/>
  <c r="X8" i="9"/>
  <c r="O46" i="6"/>
  <c r="O8" i="6"/>
  <c r="Y7" i="4"/>
  <c r="O12" i="6"/>
  <c r="Y11" i="4"/>
  <c r="O24" i="6"/>
  <c r="O40" i="6"/>
  <c r="O44" i="6"/>
  <c r="O60" i="6"/>
  <c r="O72" i="6"/>
  <c r="O76" i="6"/>
  <c r="Y21" i="4"/>
  <c r="O96" i="6"/>
  <c r="O29" i="6"/>
  <c r="O33" i="6"/>
  <c r="Y13" i="4"/>
  <c r="O45" i="6"/>
  <c r="O61" i="6"/>
  <c r="O69" i="6"/>
  <c r="O77" i="6"/>
  <c r="O93" i="6"/>
  <c r="O101" i="6"/>
  <c r="Y27" i="4"/>
  <c r="O109" i="6"/>
  <c r="O113" i="6"/>
  <c r="O121" i="6"/>
  <c r="O126" i="6"/>
  <c r="X14" i="9"/>
  <c r="O130" i="6"/>
  <c r="O25" i="6"/>
  <c r="O37" i="6"/>
  <c r="O49" i="6"/>
  <c r="O57" i="6"/>
  <c r="Y19" i="4"/>
  <c r="O65" i="6"/>
  <c r="O89" i="6"/>
  <c r="O97" i="6"/>
  <c r="O38" i="6"/>
  <c r="O66" i="6"/>
  <c r="O70" i="6"/>
  <c r="O78" i="6"/>
  <c r="O90" i="6"/>
  <c r="O94" i="6"/>
  <c r="O102" i="6"/>
  <c r="O110" i="6"/>
  <c r="Y8" i="4" l="1"/>
  <c r="Y14" i="4"/>
  <c r="Y23" i="4"/>
  <c r="Y15" i="4"/>
  <c r="Y9" i="3"/>
  <c r="O131" i="6"/>
  <c r="O165" i="6" s="1"/>
  <c r="O88" i="6"/>
  <c r="O231" i="6" s="1"/>
  <c r="Y26" i="4"/>
  <c r="O142" i="6"/>
  <c r="Y29" i="4"/>
  <c r="Y30" i="4"/>
  <c r="X10" i="9"/>
  <c r="Y10" i="3"/>
  <c r="Y9" i="4"/>
  <c r="Y28" i="4"/>
  <c r="Y17" i="4"/>
  <c r="AD133" i="1"/>
  <c r="Y14" i="3"/>
  <c r="Y12" i="3"/>
  <c r="O31" i="6"/>
  <c r="Y22" i="4"/>
  <c r="Y15" i="3"/>
  <c r="Y20" i="4"/>
  <c r="Y25" i="4"/>
  <c r="Y11" i="3"/>
  <c r="O63" i="6"/>
  <c r="O22" i="6"/>
  <c r="O144" i="6" s="1"/>
  <c r="X15" i="9"/>
  <c r="O123" i="6"/>
  <c r="O163" i="6" s="1"/>
  <c r="Y8" i="3"/>
  <c r="O95" i="6"/>
  <c r="O230" i="6" s="1"/>
  <c r="X9" i="9"/>
  <c r="X11" i="9"/>
  <c r="O128" i="6"/>
  <c r="Y24" i="4"/>
  <c r="X12" i="9"/>
  <c r="Y12" i="4"/>
  <c r="O54" i="6"/>
  <c r="O152" i="6" s="1"/>
  <c r="Y10" i="4"/>
  <c r="Y13" i="3"/>
  <c r="O41" i="6"/>
  <c r="Y7" i="3"/>
  <c r="X7" i="9"/>
  <c r="O17" i="6"/>
  <c r="O175" i="6" s="1"/>
  <c r="O159" i="6"/>
  <c r="O182" i="6"/>
  <c r="O145" i="6"/>
  <c r="O177" i="6"/>
  <c r="O156" i="6"/>
  <c r="O155" i="6"/>
  <c r="O141" i="6"/>
  <c r="O160" i="6"/>
  <c r="O233" i="6"/>
  <c r="O178" i="6"/>
  <c r="O162" i="6"/>
  <c r="O232" i="6"/>
  <c r="O164" i="6"/>
  <c r="O161" i="6"/>
  <c r="O148" i="6"/>
  <c r="O147" i="6"/>
  <c r="O229" i="6"/>
  <c r="O154" i="6"/>
  <c r="O228" i="6"/>
  <c r="O151" i="6"/>
  <c r="O150" i="6"/>
  <c r="O143" i="6"/>
  <c r="O153" i="6"/>
  <c r="O180" i="6"/>
  <c r="O234" i="6"/>
  <c r="O146" i="6"/>
  <c r="O176" i="6"/>
  <c r="O149" i="6"/>
  <c r="O227" i="6" l="1"/>
  <c r="O183" i="6"/>
  <c r="O181" i="6"/>
  <c r="O158" i="6"/>
  <c r="O157" i="6"/>
  <c r="Y32" i="4"/>
  <c r="Y16" i="3"/>
  <c r="X16" i="9"/>
  <c r="X41" i="9" s="1"/>
  <c r="O133" i="6"/>
  <c r="O179" i="6"/>
  <c r="O235" i="6"/>
  <c r="O236" i="6" s="1"/>
  <c r="X40" i="9"/>
  <c r="X42" i="9"/>
  <c r="O166" i="6" l="1"/>
  <c r="O184" i="6"/>
  <c r="O214" i="6" s="1"/>
  <c r="X43" i="9"/>
  <c r="X38" i="9"/>
  <c r="X47" i="9"/>
  <c r="X46" i="9"/>
  <c r="X45" i="9"/>
  <c r="X44" i="9"/>
  <c r="X39" i="9"/>
  <c r="O265" i="6"/>
  <c r="O269" i="6"/>
  <c r="O261" i="6"/>
  <c r="O262" i="6"/>
  <c r="O266" i="6"/>
  <c r="O268" i="6"/>
  <c r="O263" i="6"/>
  <c r="O267" i="6"/>
  <c r="O264" i="6"/>
  <c r="O260" i="6"/>
  <c r="O211" i="6" l="1"/>
  <c r="O213" i="6"/>
  <c r="O207" i="6"/>
  <c r="O215" i="6"/>
  <c r="O212" i="6"/>
  <c r="O210" i="6"/>
  <c r="O208" i="6"/>
  <c r="O216" i="6"/>
  <c r="O209" i="6"/>
  <c r="Q62" i="6"/>
  <c r="Q119" i="6"/>
  <c r="Q44" i="6"/>
  <c r="AA21" i="4"/>
  <c r="AA13" i="3"/>
  <c r="Q76" i="6"/>
  <c r="Q10" i="6"/>
  <c r="AA14" i="3"/>
  <c r="Q99" i="6"/>
  <c r="AA25" i="4"/>
  <c r="AA14" i="4"/>
  <c r="Q37" i="6"/>
  <c r="Q90" i="6"/>
  <c r="AA24" i="4"/>
  <c r="Q58" i="6"/>
  <c r="Q52" i="6"/>
  <c r="AA28" i="4"/>
  <c r="Q113" i="6"/>
  <c r="Q13" i="6"/>
  <c r="AA9" i="4"/>
  <c r="Q22" i="6"/>
  <c r="Q56" i="6"/>
  <c r="Q107" i="6"/>
  <c r="Q75" i="6"/>
  <c r="Q14" i="6"/>
  <c r="AA29" i="4"/>
  <c r="AA15" i="3"/>
  <c r="Q122" i="6"/>
  <c r="Q126" i="6"/>
  <c r="Z14" i="9"/>
  <c r="Q93" i="6"/>
  <c r="Q108" i="6"/>
  <c r="Q71" i="6"/>
  <c r="Q39" i="6"/>
  <c r="AA15" i="4"/>
  <c r="Q120" i="6"/>
  <c r="Q115" i="6"/>
  <c r="Q25" i="6"/>
  <c r="Q88" i="6"/>
  <c r="Q111" i="6"/>
  <c r="Q123" i="6"/>
  <c r="Q30" i="6"/>
  <c r="AA10" i="3"/>
  <c r="Q38" i="6"/>
  <c r="Q117" i="6"/>
  <c r="Q85" i="6"/>
  <c r="AA8" i="3"/>
  <c r="Q18" i="6"/>
  <c r="AA10" i="4"/>
  <c r="Z7" i="9"/>
  <c r="Q69" i="6"/>
  <c r="Q49" i="6"/>
  <c r="Q66" i="6"/>
  <c r="Z9" i="9"/>
  <c r="Q63" i="6"/>
  <c r="AA20" i="4"/>
  <c r="Q31" i="6"/>
  <c r="Q27" i="6"/>
  <c r="Q103" i="6"/>
  <c r="Q94" i="6"/>
  <c r="Q67" i="6"/>
  <c r="Q35" i="6"/>
  <c r="Q70" i="6"/>
  <c r="Q95" i="6"/>
  <c r="Q57" i="6"/>
  <c r="AA19" i="4"/>
  <c r="AA12" i="3"/>
  <c r="Q100" i="6"/>
  <c r="Q68" i="6"/>
  <c r="Q124" i="6"/>
  <c r="Q61" i="6"/>
  <c r="Q114" i="6"/>
  <c r="Q82" i="6"/>
  <c r="Q110" i="6"/>
  <c r="Q132" i="6"/>
  <c r="Q105" i="6"/>
  <c r="Q73" i="6"/>
  <c r="Q29" i="6"/>
  <c r="Q21" i="6"/>
  <c r="Q112" i="6"/>
  <c r="Q91" i="6"/>
  <c r="AA23" i="4"/>
  <c r="Q87" i="6"/>
  <c r="Q40" i="6"/>
  <c r="AA11" i="3"/>
  <c r="Q78" i="6"/>
  <c r="Q16" i="6"/>
  <c r="Z10" i="9"/>
  <c r="Q77" i="6"/>
  <c r="Q28" i="6"/>
  <c r="AA12" i="4"/>
  <c r="Z11" i="9"/>
  <c r="Q80" i="6"/>
  <c r="AA22" i="4"/>
  <c r="Q60" i="6"/>
  <c r="Q23" i="6"/>
  <c r="Q118" i="6"/>
  <c r="AA16" i="4"/>
  <c r="Q43" i="6"/>
  <c r="Q74" i="6"/>
  <c r="Q42" i="6"/>
  <c r="Q41" i="6"/>
  <c r="Q17" i="6"/>
  <c r="Q72" i="6"/>
  <c r="Q102" i="6"/>
  <c r="Q45" i="6"/>
  <c r="Q12" i="6"/>
  <c r="Q59" i="6"/>
  <c r="Q46" i="6"/>
  <c r="Q106" i="6"/>
  <c r="Q109" i="6"/>
  <c r="AA27" i="4"/>
  <c r="Q92" i="6"/>
  <c r="Q83" i="6"/>
  <c r="Q20" i="6"/>
  <c r="Q55" i="6"/>
  <c r="Q130" i="6"/>
  <c r="Q64" i="6"/>
  <c r="Q32" i="6"/>
  <c r="Q104" i="6"/>
  <c r="AA26" i="4"/>
  <c r="Z13" i="9"/>
  <c r="Q26" i="6"/>
  <c r="Q51" i="6"/>
  <c r="AA18" i="4"/>
  <c r="Q54" i="6"/>
  <c r="Q33" i="6"/>
  <c r="AA13" i="4"/>
  <c r="Q86" i="6"/>
  <c r="Q53" i="6"/>
  <c r="AA17" i="4"/>
  <c r="Q48" i="6"/>
  <c r="Q116" i="6"/>
  <c r="Q84" i="6"/>
  <c r="Q47" i="6"/>
  <c r="Q24" i="6"/>
  <c r="AA11" i="4"/>
  <c r="AA9" i="3"/>
  <c r="Q36" i="6"/>
  <c r="Q129" i="6"/>
  <c r="Q19" i="6"/>
  <c r="Z8" i="9"/>
  <c r="Q34" i="6"/>
  <c r="AA8" i="4"/>
  <c r="Q9" i="6"/>
  <c r="Q65" i="6"/>
  <c r="Z12" i="9"/>
  <c r="Q101" i="6"/>
  <c r="Q128" i="6"/>
  <c r="Q11" i="6"/>
  <c r="Q79" i="6"/>
  <c r="Q50" i="6"/>
  <c r="AA30" i="4"/>
  <c r="Q127" i="6"/>
  <c r="Q131" i="6"/>
  <c r="AA31" i="4"/>
  <c r="Q98" i="6"/>
  <c r="Q81" i="6"/>
  <c r="Q121" i="6"/>
  <c r="Q89" i="6"/>
  <c r="Q15" i="6"/>
  <c r="Q96" i="6"/>
  <c r="Q125" i="6"/>
  <c r="Q97" i="6"/>
  <c r="Q179" i="6" l="1"/>
  <c r="Q147" i="6"/>
  <c r="Q8" i="6"/>
  <c r="AA7" i="4"/>
  <c r="AF133" i="1"/>
  <c r="Z15" i="9"/>
  <c r="AA7" i="3"/>
  <c r="Q148" i="6"/>
  <c r="Q228" i="6"/>
  <c r="Q145" i="6"/>
  <c r="Q177" i="6"/>
  <c r="Q160" i="6"/>
  <c r="Q233" i="6"/>
  <c r="Q146" i="6"/>
  <c r="Q149" i="6"/>
  <c r="Q183" i="6"/>
  <c r="Q163" i="6"/>
  <c r="Q162" i="6"/>
  <c r="Q161" i="6"/>
  <c r="Q157" i="6"/>
  <c r="Q153" i="6"/>
  <c r="Q180" i="6"/>
  <c r="Q165" i="6"/>
  <c r="Q152" i="6"/>
  <c r="Z16" i="9"/>
  <c r="Z38" i="9" s="1"/>
  <c r="Q178" i="6"/>
  <c r="Q181" i="6"/>
  <c r="Q155" i="6"/>
  <c r="Q231" i="6"/>
  <c r="Q156" i="6"/>
  <c r="Q230" i="6"/>
  <c r="Q158" i="6"/>
  <c r="Q159" i="6"/>
  <c r="Q182" i="6"/>
  <c r="Q142" i="6"/>
  <c r="Q151" i="6"/>
  <c r="Z41" i="9"/>
  <c r="Q176" i="6"/>
  <c r="Q144" i="6"/>
  <c r="Q235" i="6"/>
  <c r="Z45" i="9"/>
  <c r="Q164" i="6"/>
  <c r="Q232" i="6"/>
  <c r="Q150" i="6"/>
  <c r="Q229" i="6"/>
  <c r="Q154" i="6"/>
  <c r="Q234" i="6"/>
  <c r="Q143" i="6"/>
  <c r="Z44" i="9" l="1"/>
  <c r="AA32" i="4"/>
  <c r="Q141" i="6"/>
  <c r="Q133" i="6"/>
  <c r="Q227" i="6"/>
  <c r="Q175" i="6"/>
  <c r="Z42" i="9"/>
  <c r="Z39" i="9"/>
  <c r="Z40" i="9"/>
  <c r="Z43" i="9"/>
  <c r="Z46" i="9"/>
  <c r="Z47" i="9"/>
  <c r="AA16" i="3"/>
  <c r="Q184" i="6" l="1"/>
  <c r="Q236" i="6"/>
  <c r="Q166" i="6"/>
  <c r="Q211" i="6" l="1"/>
  <c r="Q216" i="6"/>
  <c r="Q213" i="6"/>
  <c r="Q214" i="6"/>
  <c r="Q209" i="6"/>
  <c r="Q212" i="6"/>
  <c r="Q208" i="6"/>
  <c r="Q210" i="6"/>
  <c r="Q215" i="6"/>
  <c r="Q260" i="6"/>
  <c r="Q269" i="6"/>
  <c r="Q267" i="6"/>
  <c r="Q262" i="6"/>
  <c r="Q261" i="6"/>
  <c r="Q265" i="6"/>
  <c r="Q264" i="6"/>
  <c r="Q268" i="6"/>
  <c r="Q263" i="6"/>
  <c r="Q266" i="6"/>
  <c r="Q207" i="6"/>
  <c r="J93" i="6" l="1"/>
  <c r="I93" i="10"/>
  <c r="I15" i="10"/>
  <c r="J15" i="6"/>
  <c r="I73" i="10"/>
  <c r="J73" i="6"/>
  <c r="I115" i="10"/>
  <c r="J115" i="6"/>
  <c r="I95" i="10"/>
  <c r="J95" i="6"/>
  <c r="N7" i="4"/>
  <c r="J8" i="6"/>
  <c r="I8" i="10"/>
  <c r="M15" i="9"/>
  <c r="S133" i="1"/>
  <c r="N7" i="3"/>
  <c r="I50" i="10"/>
  <c r="J50" i="6"/>
  <c r="N23" i="4"/>
  <c r="I87" i="10"/>
  <c r="J87" i="6"/>
  <c r="J89" i="6"/>
  <c r="I89" i="10"/>
  <c r="J114" i="6"/>
  <c r="I114" i="10"/>
  <c r="I86" i="10"/>
  <c r="J86" i="6"/>
  <c r="I39" i="10"/>
  <c r="N15" i="4"/>
  <c r="J39" i="6"/>
  <c r="I61" i="10"/>
  <c r="J61" i="6"/>
  <c r="I63" i="10"/>
  <c r="M9" i="9"/>
  <c r="N20" i="4"/>
  <c r="J63" i="6"/>
  <c r="I45" i="10"/>
  <c r="J45" i="6"/>
  <c r="I51" i="10"/>
  <c r="J51" i="6"/>
  <c r="J55" i="6"/>
  <c r="I55" i="10"/>
  <c r="I69" i="10"/>
  <c r="J69" i="6"/>
  <c r="I78" i="10"/>
  <c r="J78" i="6"/>
  <c r="I131" i="10"/>
  <c r="J131" i="6"/>
  <c r="N31" i="4"/>
  <c r="J118" i="6"/>
  <c r="I118" i="10"/>
  <c r="I88" i="10"/>
  <c r="J88" i="6"/>
  <c r="J21" i="6"/>
  <c r="I21" i="10"/>
  <c r="J58" i="6"/>
  <c r="I58" i="10"/>
  <c r="J90" i="6"/>
  <c r="I90" i="10"/>
  <c r="N24" i="4"/>
  <c r="I79" i="10"/>
  <c r="J79" i="6"/>
  <c r="I11" i="10"/>
  <c r="J11" i="6"/>
  <c r="J91" i="6"/>
  <c r="I91" i="10"/>
  <c r="I30" i="10"/>
  <c r="J30" i="6"/>
  <c r="N10" i="3"/>
  <c r="I44" i="10"/>
  <c r="J44" i="6"/>
  <c r="I123" i="10"/>
  <c r="J123" i="6"/>
  <c r="I67" i="10"/>
  <c r="J67" i="6"/>
  <c r="I59" i="10"/>
  <c r="J59" i="6"/>
  <c r="N27" i="4"/>
  <c r="J109" i="6"/>
  <c r="I109" i="10"/>
  <c r="I57" i="10"/>
  <c r="J57" i="6"/>
  <c r="N12" i="3"/>
  <c r="N19" i="4"/>
  <c r="J29" i="6"/>
  <c r="I29" i="10"/>
  <c r="I106" i="10"/>
  <c r="J106" i="6"/>
  <c r="J13" i="6"/>
  <c r="I13" i="10"/>
  <c r="N9" i="4"/>
  <c r="I70" i="10"/>
  <c r="J70" i="6"/>
  <c r="J103" i="6"/>
  <c r="I103" i="10"/>
  <c r="I128" i="10"/>
  <c r="J128" i="6"/>
  <c r="J84" i="6"/>
  <c r="I84" i="10"/>
  <c r="I94" i="10"/>
  <c r="J94" i="6"/>
  <c r="J19" i="6"/>
  <c r="I19" i="10"/>
  <c r="J32" i="6"/>
  <c r="I32" i="10"/>
  <c r="I47" i="10"/>
  <c r="J47" i="6"/>
  <c r="J38" i="6"/>
  <c r="I38" i="10"/>
  <c r="J92" i="6"/>
  <c r="I92" i="10"/>
  <c r="J99" i="6"/>
  <c r="N25" i="4"/>
  <c r="N14" i="3"/>
  <c r="I99" i="10"/>
  <c r="J121" i="6"/>
  <c r="I121" i="10"/>
  <c r="J43" i="6"/>
  <c r="I43" i="10"/>
  <c r="N16" i="4"/>
  <c r="I85" i="10"/>
  <c r="J85" i="6"/>
  <c r="I74" i="10"/>
  <c r="J74" i="6"/>
  <c r="I33" i="10"/>
  <c r="J33" i="6"/>
  <c r="N13" i="4"/>
  <c r="J41" i="6"/>
  <c r="I41" i="10"/>
  <c r="I105" i="10"/>
  <c r="J105" i="6"/>
  <c r="I18" i="10"/>
  <c r="J18" i="6"/>
  <c r="N10" i="4"/>
  <c r="M7" i="9"/>
  <c r="N8" i="3"/>
  <c r="J60" i="6"/>
  <c r="I60" i="10"/>
  <c r="J10" i="6"/>
  <c r="I10" i="10"/>
  <c r="I25" i="10"/>
  <c r="J25" i="6"/>
  <c r="J62" i="6"/>
  <c r="I62" i="10"/>
  <c r="I124" i="10"/>
  <c r="J124" i="6"/>
  <c r="I122" i="10"/>
  <c r="N29" i="4"/>
  <c r="J122" i="6"/>
  <c r="N15" i="3"/>
  <c r="I23" i="10"/>
  <c r="J23" i="6"/>
  <c r="M13" i="9"/>
  <c r="J104" i="6"/>
  <c r="N26" i="4"/>
  <c r="I104" i="10"/>
  <c r="J46" i="6"/>
  <c r="I46" i="10"/>
  <c r="N9" i="3"/>
  <c r="I24" i="10"/>
  <c r="N11" i="4"/>
  <c r="J24" i="6"/>
  <c r="J83" i="6"/>
  <c r="I83" i="10"/>
  <c r="I17" i="10"/>
  <c r="J17" i="6"/>
  <c r="I42" i="10"/>
  <c r="J42" i="6"/>
  <c r="I22" i="10"/>
  <c r="J22" i="6"/>
  <c r="I66" i="10"/>
  <c r="J66" i="6"/>
  <c r="J102" i="6"/>
  <c r="I102" i="10"/>
  <c r="I72" i="10"/>
  <c r="J72" i="6"/>
  <c r="I112" i="10"/>
  <c r="J112" i="6"/>
  <c r="J98" i="6"/>
  <c r="I98" i="10"/>
  <c r="I26" i="10"/>
  <c r="J26" i="6"/>
  <c r="J108" i="6"/>
  <c r="I108" i="10"/>
  <c r="I56" i="10"/>
  <c r="J56" i="6"/>
  <c r="J16" i="6"/>
  <c r="I16" i="10"/>
  <c r="J96" i="6"/>
  <c r="I96" i="10"/>
  <c r="I65" i="10"/>
  <c r="J65" i="6"/>
  <c r="I97" i="10"/>
  <c r="J97" i="6"/>
  <c r="J27" i="6"/>
  <c r="I27" i="10"/>
  <c r="J54" i="6"/>
  <c r="I54" i="10"/>
  <c r="N18" i="4"/>
  <c r="I120" i="10"/>
  <c r="J120" i="6"/>
  <c r="N28" i="4"/>
  <c r="J113" i="6"/>
  <c r="I113" i="10"/>
  <c r="J64" i="6"/>
  <c r="I64" i="10"/>
  <c r="J77" i="6"/>
  <c r="I77" i="10"/>
  <c r="M10" i="9"/>
  <c r="J110" i="6"/>
  <c r="I110" i="10"/>
  <c r="I40" i="10"/>
  <c r="J40" i="6"/>
  <c r="N11" i="3"/>
  <c r="I68" i="10"/>
  <c r="J68" i="6"/>
  <c r="J119" i="6"/>
  <c r="I119" i="10"/>
  <c r="I9" i="10"/>
  <c r="N8" i="4"/>
  <c r="J9" i="6"/>
  <c r="J48" i="6"/>
  <c r="I48" i="10"/>
  <c r="N17" i="4"/>
  <c r="I125" i="10"/>
  <c r="J125" i="6"/>
  <c r="J35" i="6"/>
  <c r="I35" i="10"/>
  <c r="J130" i="6"/>
  <c r="I130" i="10"/>
  <c r="J37" i="6"/>
  <c r="I37" i="10"/>
  <c r="N14" i="4"/>
  <c r="I127" i="10"/>
  <c r="J127" i="6"/>
  <c r="N30" i="4"/>
  <c r="I52" i="10"/>
  <c r="J52" i="6"/>
  <c r="I12" i="10"/>
  <c r="J12" i="6"/>
  <c r="I100" i="10"/>
  <c r="J100" i="6"/>
  <c r="J49" i="6"/>
  <c r="I49" i="10"/>
  <c r="J107" i="6"/>
  <c r="I107" i="10"/>
  <c r="M8" i="9"/>
  <c r="I34" i="10"/>
  <c r="J34" i="6"/>
  <c r="J81" i="6"/>
  <c r="I81" i="10"/>
  <c r="J116" i="6"/>
  <c r="I116" i="10"/>
  <c r="J36" i="6"/>
  <c r="I36" i="10"/>
  <c r="J111" i="6"/>
  <c r="I111" i="10"/>
  <c r="I101" i="10"/>
  <c r="M12" i="9"/>
  <c r="J101" i="6"/>
  <c r="J132" i="6"/>
  <c r="I132" i="10"/>
  <c r="J80" i="6"/>
  <c r="I80" i="10"/>
  <c r="N22" i="4"/>
  <c r="M11" i="9"/>
  <c r="I75" i="10"/>
  <c r="J75" i="6"/>
  <c r="J28" i="6"/>
  <c r="I28" i="10"/>
  <c r="N12" i="4"/>
  <c r="J71" i="6"/>
  <c r="I71" i="10"/>
  <c r="J20" i="6"/>
  <c r="I20" i="10"/>
  <c r="I31" i="10"/>
  <c r="J31" i="6"/>
  <c r="I14" i="10"/>
  <c r="J14" i="6"/>
  <c r="J53" i="6"/>
  <c r="I53" i="10"/>
  <c r="J82" i="6"/>
  <c r="I82" i="10"/>
  <c r="J76" i="6"/>
  <c r="N21" i="4"/>
  <c r="N13" i="3"/>
  <c r="I76" i="10"/>
  <c r="I117" i="10"/>
  <c r="J117" i="6"/>
  <c r="I129" i="10"/>
  <c r="J129" i="6"/>
  <c r="J126" i="6"/>
  <c r="M14" i="9"/>
  <c r="I126" i="10"/>
  <c r="I200" i="10" l="1"/>
  <c r="J234" i="6"/>
  <c r="I172" i="10"/>
  <c r="I147" i="10"/>
  <c r="I163" i="10"/>
  <c r="I173" i="10"/>
  <c r="I197" i="10"/>
  <c r="I198" i="10"/>
  <c r="I159" i="10"/>
  <c r="I196" i="10"/>
  <c r="J150" i="6"/>
  <c r="J159" i="6"/>
  <c r="J182" i="6"/>
  <c r="J161" i="6"/>
  <c r="J178" i="6"/>
  <c r="N32" i="4"/>
  <c r="J146" i="6"/>
  <c r="J179" i="6"/>
  <c r="J230" i="6"/>
  <c r="M16" i="9"/>
  <c r="M40" i="9" s="1"/>
  <c r="I160" i="10"/>
  <c r="I144" i="10"/>
  <c r="I166" i="10"/>
  <c r="J164" i="6"/>
  <c r="J143" i="6"/>
  <c r="I171" i="10"/>
  <c r="I195" i="10"/>
  <c r="J231" i="6"/>
  <c r="J156" i="6"/>
  <c r="I145" i="10"/>
  <c r="J155" i="6"/>
  <c r="J181" i="6"/>
  <c r="I181" i="10"/>
  <c r="I168" i="10"/>
  <c r="J176" i="6"/>
  <c r="J235" i="6"/>
  <c r="J144" i="6"/>
  <c r="N16" i="3"/>
  <c r="J151" i="6"/>
  <c r="J177" i="6"/>
  <c r="J145" i="6"/>
  <c r="I177" i="10"/>
  <c r="I199" i="10"/>
  <c r="I142" i="10"/>
  <c r="I193" i="10"/>
  <c r="I161" i="10"/>
  <c r="J153" i="6"/>
  <c r="J180" i="6"/>
  <c r="J157" i="6"/>
  <c r="J183" i="6"/>
  <c r="J163" i="6"/>
  <c r="J147" i="6"/>
  <c r="I176" i="10"/>
  <c r="I148" i="10"/>
  <c r="I170" i="10"/>
  <c r="I146" i="10"/>
  <c r="I175" i="10"/>
  <c r="J165" i="6"/>
  <c r="I174" i="10"/>
  <c r="M46" i="9"/>
  <c r="J232" i="6"/>
  <c r="J228" i="6"/>
  <c r="I165" i="10"/>
  <c r="J142" i="6"/>
  <c r="I179" i="10"/>
  <c r="I169" i="10"/>
  <c r="I143" i="10"/>
  <c r="I162" i="10"/>
  <c r="J233" i="6"/>
  <c r="J160" i="6"/>
  <c r="I164" i="10"/>
  <c r="J158" i="6"/>
  <c r="I182" i="10"/>
  <c r="I158" i="10"/>
  <c r="I141" i="10"/>
  <c r="I192" i="10"/>
  <c r="I133" i="10"/>
  <c r="M45" i="9"/>
  <c r="M43" i="9"/>
  <c r="I194" i="10"/>
  <c r="J148" i="6"/>
  <c r="J162" i="6"/>
  <c r="J152" i="6"/>
  <c r="M44" i="9"/>
  <c r="I149" i="10"/>
  <c r="I180" i="10"/>
  <c r="I167" i="10"/>
  <c r="I178" i="10"/>
  <c r="J154" i="6"/>
  <c r="J229" i="6"/>
  <c r="J149" i="6"/>
  <c r="J141" i="6"/>
  <c r="J175" i="6"/>
  <c r="J133" i="6"/>
  <c r="J227" i="6"/>
  <c r="M42" i="9" l="1"/>
  <c r="J236" i="6"/>
  <c r="J265" i="6" s="1"/>
  <c r="M41" i="9"/>
  <c r="M47" i="9"/>
  <c r="I150" i="10"/>
  <c r="I183" i="10"/>
  <c r="J184" i="6"/>
  <c r="J213" i="6" s="1"/>
  <c r="J166" i="6"/>
  <c r="M39" i="9"/>
  <c r="I201" i="10"/>
  <c r="M38" i="9"/>
  <c r="J211" i="6" l="1"/>
  <c r="J212" i="6"/>
  <c r="J266" i="6"/>
  <c r="J210" i="6"/>
  <c r="J209" i="6"/>
  <c r="J261" i="6"/>
  <c r="J262" i="6"/>
  <c r="J263" i="6"/>
  <c r="J267" i="6"/>
  <c r="J268" i="6"/>
  <c r="J208" i="6"/>
  <c r="J264" i="6"/>
  <c r="J207" i="6"/>
  <c r="J216" i="6"/>
  <c r="J215" i="6"/>
  <c r="J260" i="6"/>
  <c r="J269" i="6"/>
  <c r="J214" i="6"/>
  <c r="E7" i="4" l="1"/>
  <c r="C7" i="4"/>
  <c r="F31" i="4"/>
  <c r="E31" i="4"/>
  <c r="D31" i="4"/>
  <c r="F13" i="4"/>
  <c r="D18" i="4"/>
  <c r="F18" i="4"/>
  <c r="E18" i="4"/>
  <c r="C14" i="9"/>
  <c r="E14" i="9"/>
  <c r="D14" i="9"/>
  <c r="F9" i="4"/>
  <c r="D9" i="4"/>
  <c r="E9" i="4"/>
  <c r="M118" i="1" l="1"/>
  <c r="E8" i="4"/>
  <c r="E14" i="4"/>
  <c r="D14" i="4"/>
  <c r="E23" i="4"/>
  <c r="M8" i="1"/>
  <c r="F27" i="4"/>
  <c r="M94" i="1"/>
  <c r="H94" i="6" s="1"/>
  <c r="M116" i="1"/>
  <c r="M82" i="1"/>
  <c r="H82" i="6" s="1"/>
  <c r="M62" i="1"/>
  <c r="E13" i="4"/>
  <c r="E27" i="4"/>
  <c r="F8" i="4"/>
  <c r="D13" i="4"/>
  <c r="D27" i="4"/>
  <c r="M49" i="1"/>
  <c r="M85" i="1"/>
  <c r="H85" i="6" s="1"/>
  <c r="M27" i="1"/>
  <c r="F14" i="4"/>
  <c r="M72" i="1"/>
  <c r="F23" i="4"/>
  <c r="D8" i="4"/>
  <c r="D23" i="4"/>
  <c r="M125" i="1"/>
  <c r="M66" i="1"/>
  <c r="M111" i="1"/>
  <c r="M38" i="1"/>
  <c r="H38" i="6" s="1"/>
  <c r="M79" i="1"/>
  <c r="M110" i="1"/>
  <c r="M91" i="1"/>
  <c r="M105" i="1"/>
  <c r="H105" i="6" s="1"/>
  <c r="M21" i="1"/>
  <c r="M112" i="1"/>
  <c r="H112" i="10" s="1"/>
  <c r="M103" i="1"/>
  <c r="M12" i="1"/>
  <c r="H12" i="6" s="1"/>
  <c r="M36" i="1"/>
  <c r="M78" i="1"/>
  <c r="M96" i="1"/>
  <c r="M95" i="1"/>
  <c r="H95" i="6" s="1"/>
  <c r="M58" i="1"/>
  <c r="M117" i="1"/>
  <c r="H117" i="6" s="1"/>
  <c r="M51" i="1"/>
  <c r="M83" i="1"/>
  <c r="H83" i="6" s="1"/>
  <c r="M64" i="1"/>
  <c r="M93" i="1"/>
  <c r="H8" i="6"/>
  <c r="H8" i="10"/>
  <c r="H7" i="4"/>
  <c r="M126" i="1"/>
  <c r="B14" i="9"/>
  <c r="H27" i="6"/>
  <c r="H27" i="10"/>
  <c r="E9" i="9"/>
  <c r="F20" i="4"/>
  <c r="M9" i="1"/>
  <c r="C8" i="4"/>
  <c r="M29" i="1"/>
  <c r="M120" i="1"/>
  <c r="M87" i="1"/>
  <c r="C23" i="4"/>
  <c r="F24" i="4"/>
  <c r="M39" i="1"/>
  <c r="C15" i="4"/>
  <c r="H116" i="6"/>
  <c r="H116" i="10"/>
  <c r="D25" i="4"/>
  <c r="D14" i="3"/>
  <c r="M76" i="1"/>
  <c r="C21" i="4"/>
  <c r="C13" i="3"/>
  <c r="F28" i="4"/>
  <c r="D10" i="9"/>
  <c r="H62" i="6"/>
  <c r="H62" i="10"/>
  <c r="M127" i="1"/>
  <c r="C30" i="4"/>
  <c r="C13" i="9"/>
  <c r="D26" i="4"/>
  <c r="E12" i="9"/>
  <c r="H72" i="6"/>
  <c r="H72" i="10"/>
  <c r="H118" i="6"/>
  <c r="H118" i="10"/>
  <c r="D9" i="9"/>
  <c r="E20" i="4"/>
  <c r="M119" i="1"/>
  <c r="M37" i="1"/>
  <c r="C14" i="4"/>
  <c r="M130" i="1"/>
  <c r="M90" i="1"/>
  <c r="C24" i="4"/>
  <c r="F15" i="4"/>
  <c r="M35" i="1"/>
  <c r="M59" i="1"/>
  <c r="M99" i="1"/>
  <c r="C25" i="4"/>
  <c r="C14" i="3"/>
  <c r="M25" i="1"/>
  <c r="M44" i="1"/>
  <c r="D21" i="4"/>
  <c r="D13" i="3"/>
  <c r="D28" i="4"/>
  <c r="M31" i="1"/>
  <c r="E10" i="9"/>
  <c r="M106" i="1"/>
  <c r="M16" i="1"/>
  <c r="E30" i="4"/>
  <c r="D13" i="9"/>
  <c r="E26" i="4"/>
  <c r="M101" i="1"/>
  <c r="B12" i="9"/>
  <c r="M128" i="1"/>
  <c r="H133" i="1"/>
  <c r="E7" i="9"/>
  <c r="F8" i="3"/>
  <c r="F10" i="4"/>
  <c r="M32" i="1"/>
  <c r="M54" i="1"/>
  <c r="C18" i="4"/>
  <c r="M70" i="1"/>
  <c r="C9" i="9"/>
  <c r="D20" i="4"/>
  <c r="M33" i="1"/>
  <c r="C13" i="4"/>
  <c r="M109" i="1"/>
  <c r="C27" i="4"/>
  <c r="D24" i="4"/>
  <c r="D15" i="4"/>
  <c r="M55" i="1"/>
  <c r="F25" i="4"/>
  <c r="F14" i="3"/>
  <c r="M23" i="1"/>
  <c r="E21" i="4"/>
  <c r="E13" i="3"/>
  <c r="M113" i="1"/>
  <c r="C28" i="4"/>
  <c r="C10" i="9"/>
  <c r="M123" i="1"/>
  <c r="M73" i="1"/>
  <c r="M17" i="1"/>
  <c r="F30" i="4"/>
  <c r="M104" i="1"/>
  <c r="B13" i="9"/>
  <c r="C26" i="4"/>
  <c r="M100" i="1"/>
  <c r="D12" i="9"/>
  <c r="M69" i="1"/>
  <c r="M52" i="1"/>
  <c r="M15" i="1"/>
  <c r="B15" i="9"/>
  <c r="H49" i="6"/>
  <c r="H49" i="10"/>
  <c r="M102" i="1"/>
  <c r="M47" i="1"/>
  <c r="M46" i="1"/>
  <c r="E24" i="4"/>
  <c r="E15" i="4"/>
  <c r="M74" i="1"/>
  <c r="M129" i="1"/>
  <c r="M124" i="1"/>
  <c r="E25" i="4"/>
  <c r="E14" i="3"/>
  <c r="M42" i="1"/>
  <c r="M56" i="1"/>
  <c r="F13" i="3"/>
  <c r="F21" i="4"/>
  <c r="E28" i="4"/>
  <c r="M77" i="1"/>
  <c r="B10" i="9"/>
  <c r="M121" i="1"/>
  <c r="M65" i="1"/>
  <c r="D30" i="4"/>
  <c r="E13" i="9"/>
  <c r="F26" i="4"/>
  <c r="C12" i="9"/>
  <c r="M19" i="1"/>
  <c r="M67" i="1"/>
  <c r="M108" i="1"/>
  <c r="M107" i="1"/>
  <c r="M50" i="1"/>
  <c r="M86" i="1"/>
  <c r="M61" i="1"/>
  <c r="D11" i="9"/>
  <c r="E22" i="4"/>
  <c r="M34" i="1"/>
  <c r="B8" i="9"/>
  <c r="M71" i="1"/>
  <c r="E10" i="3"/>
  <c r="D19" i="4"/>
  <c r="D12" i="3"/>
  <c r="D11" i="4"/>
  <c r="D9" i="3"/>
  <c r="M28" i="1"/>
  <c r="C12" i="4"/>
  <c r="M98" i="1"/>
  <c r="E29" i="4"/>
  <c r="E15" i="3"/>
  <c r="E11" i="3"/>
  <c r="M26" i="1"/>
  <c r="M92" i="1"/>
  <c r="F16" i="4"/>
  <c r="E17" i="4"/>
  <c r="C15" i="9"/>
  <c r="I133" i="1"/>
  <c r="D7" i="4"/>
  <c r="D7" i="3"/>
  <c r="E7" i="3"/>
  <c r="M97" i="1"/>
  <c r="M18" i="1"/>
  <c r="B7" i="9"/>
  <c r="C10" i="4"/>
  <c r="C8" i="3"/>
  <c r="M63" i="1"/>
  <c r="B9" i="9"/>
  <c r="C20" i="4"/>
  <c r="H125" i="6"/>
  <c r="H125" i="10"/>
  <c r="H66" i="10"/>
  <c r="H111" i="6"/>
  <c r="H111" i="10"/>
  <c r="H79" i="6"/>
  <c r="H79" i="10"/>
  <c r="C11" i="9"/>
  <c r="D22" i="4"/>
  <c r="D8" i="9"/>
  <c r="H110" i="6"/>
  <c r="H110" i="10"/>
  <c r="M11" i="1"/>
  <c r="D10" i="3"/>
  <c r="M131" i="1"/>
  <c r="C31" i="4"/>
  <c r="E12" i="3"/>
  <c r="E19" i="4"/>
  <c r="F11" i="4"/>
  <c r="F9" i="3"/>
  <c r="D12" i="4"/>
  <c r="H91" i="6"/>
  <c r="H91" i="10"/>
  <c r="H105" i="10"/>
  <c r="H21" i="6"/>
  <c r="H21" i="10"/>
  <c r="H112" i="6"/>
  <c r="H103" i="6"/>
  <c r="H103" i="10"/>
  <c r="H12" i="10"/>
  <c r="H36" i="6"/>
  <c r="H36" i="10"/>
  <c r="H78" i="6"/>
  <c r="H78" i="10"/>
  <c r="D29" i="4"/>
  <c r="D15" i="3"/>
  <c r="H96" i="6"/>
  <c r="H96" i="10"/>
  <c r="D11" i="3"/>
  <c r="H58" i="6"/>
  <c r="H58" i="10"/>
  <c r="H51" i="6"/>
  <c r="H51" i="10"/>
  <c r="H83" i="10"/>
  <c r="E16" i="4"/>
  <c r="H64" i="6"/>
  <c r="H64" i="10"/>
  <c r="H93" i="6"/>
  <c r="H93" i="10"/>
  <c r="D17" i="4"/>
  <c r="E15" i="9"/>
  <c r="F7" i="3"/>
  <c r="K133" i="1"/>
  <c r="F7" i="4"/>
  <c r="M60" i="1"/>
  <c r="M114" i="1"/>
  <c r="M115" i="1"/>
  <c r="M13" i="1"/>
  <c r="C9" i="4"/>
  <c r="M20" i="1"/>
  <c r="M10" i="1"/>
  <c r="M80" i="1"/>
  <c r="B11" i="9"/>
  <c r="C22" i="4"/>
  <c r="E8" i="9"/>
  <c r="M81" i="1"/>
  <c r="M30" i="1"/>
  <c r="C10" i="3"/>
  <c r="F12" i="3"/>
  <c r="F19" i="4"/>
  <c r="E11" i="4"/>
  <c r="E9" i="3"/>
  <c r="E12" i="4"/>
  <c r="M68" i="1"/>
  <c r="M22" i="1"/>
  <c r="F29" i="4"/>
  <c r="F15" i="3"/>
  <c r="M40" i="1"/>
  <c r="C11" i="3"/>
  <c r="M43" i="1"/>
  <c r="C16" i="4"/>
  <c r="M53" i="1"/>
  <c r="F17" i="4"/>
  <c r="J133" i="1"/>
  <c r="D7" i="9"/>
  <c r="E10" i="4"/>
  <c r="E8" i="3"/>
  <c r="C7" i="9"/>
  <c r="D10" i="4"/>
  <c r="D8" i="3"/>
  <c r="M84" i="1"/>
  <c r="M88" i="1"/>
  <c r="M41" i="1"/>
  <c r="E11" i="9"/>
  <c r="F22" i="4"/>
  <c r="C8" i="9"/>
  <c r="F10" i="3"/>
  <c r="M57" i="1"/>
  <c r="C19" i="4"/>
  <c r="C12" i="3"/>
  <c r="M24" i="1"/>
  <c r="C11" i="4"/>
  <c r="C9" i="3"/>
  <c r="F12" i="4"/>
  <c r="M122" i="1"/>
  <c r="C29" i="4"/>
  <c r="C15" i="3"/>
  <c r="M89" i="1"/>
  <c r="M75" i="1"/>
  <c r="F11" i="3"/>
  <c r="M45" i="1"/>
  <c r="D16" i="4"/>
  <c r="M48" i="1"/>
  <c r="C17" i="4"/>
  <c r="M132" i="1"/>
  <c r="M14" i="1"/>
  <c r="C7" i="3"/>
  <c r="D15" i="9"/>
  <c r="H95" i="10" l="1"/>
  <c r="H94" i="10"/>
  <c r="H66" i="6"/>
  <c r="H85" i="10"/>
  <c r="H117" i="10"/>
  <c r="H82" i="10"/>
  <c r="H7" i="3"/>
  <c r="H38" i="10"/>
  <c r="H80" i="6"/>
  <c r="G11" i="9"/>
  <c r="H80" i="10"/>
  <c r="H22" i="4"/>
  <c r="F16" i="3"/>
  <c r="H63" i="6"/>
  <c r="G9" i="9"/>
  <c r="H63" i="10"/>
  <c r="H20" i="4"/>
  <c r="D32" i="4"/>
  <c r="H61" i="6"/>
  <c r="H61" i="10"/>
  <c r="H67" i="6"/>
  <c r="H67" i="10"/>
  <c r="H46" i="6"/>
  <c r="H46" i="10"/>
  <c r="H33" i="6"/>
  <c r="H33" i="10"/>
  <c r="H13" i="4"/>
  <c r="H37" i="6"/>
  <c r="H37" i="10"/>
  <c r="H14" i="4"/>
  <c r="H126" i="6"/>
  <c r="G14" i="9"/>
  <c r="H126" i="10"/>
  <c r="H45" i="6"/>
  <c r="H45" i="10"/>
  <c r="H86" i="6"/>
  <c r="H86" i="10"/>
  <c r="H19" i="6"/>
  <c r="H19" i="10"/>
  <c r="H77" i="6"/>
  <c r="G10" i="9"/>
  <c r="H77" i="10"/>
  <c r="H124" i="6"/>
  <c r="H124" i="10"/>
  <c r="H113" i="6"/>
  <c r="H113" i="10"/>
  <c r="H28" i="4"/>
  <c r="E16" i="9"/>
  <c r="E38" i="9" s="1"/>
  <c r="H44" i="6"/>
  <c r="H44" i="10"/>
  <c r="H119" i="6"/>
  <c r="H119" i="10"/>
  <c r="H10" i="6"/>
  <c r="H10" i="10"/>
  <c r="C16" i="9"/>
  <c r="C41" i="9" s="1"/>
  <c r="H22" i="6"/>
  <c r="H22" i="10"/>
  <c r="H20" i="6"/>
  <c r="H20" i="10"/>
  <c r="H98" i="6"/>
  <c r="H98" i="10"/>
  <c r="H129" i="6"/>
  <c r="H129" i="10"/>
  <c r="G13" i="9"/>
  <c r="H104" i="6"/>
  <c r="H104" i="10"/>
  <c r="H26" i="4"/>
  <c r="H16" i="6"/>
  <c r="H16" i="10"/>
  <c r="H25" i="6"/>
  <c r="H25" i="10"/>
  <c r="H90" i="6"/>
  <c r="H90" i="10"/>
  <c r="H24" i="4"/>
  <c r="H127" i="6"/>
  <c r="H127" i="10"/>
  <c r="H30" i="4"/>
  <c r="H76" i="6"/>
  <c r="H76" i="10"/>
  <c r="H21" i="4"/>
  <c r="H13" i="3"/>
  <c r="H87" i="6"/>
  <c r="H87" i="10"/>
  <c r="H23" i="4"/>
  <c r="M133" i="1"/>
  <c r="C39" i="9"/>
  <c r="C16" i="3"/>
  <c r="H75" i="6"/>
  <c r="H75" i="10"/>
  <c r="H24" i="6"/>
  <c r="H24" i="10"/>
  <c r="H9" i="3"/>
  <c r="H11" i="4"/>
  <c r="H53" i="6"/>
  <c r="H53" i="10"/>
  <c r="H68" i="6"/>
  <c r="H68" i="10"/>
  <c r="H30" i="6"/>
  <c r="H30" i="10"/>
  <c r="H10" i="3"/>
  <c r="B16" i="9"/>
  <c r="B39" i="9" s="1"/>
  <c r="H71" i="6"/>
  <c r="H71" i="10"/>
  <c r="H50" i="6"/>
  <c r="H50" i="10"/>
  <c r="H74" i="6"/>
  <c r="H74" i="10"/>
  <c r="H15" i="6"/>
  <c r="H15" i="10"/>
  <c r="H70" i="6"/>
  <c r="H70" i="10"/>
  <c r="H106" i="6"/>
  <c r="H106" i="10"/>
  <c r="H120" i="6"/>
  <c r="H120" i="10"/>
  <c r="E40" i="9"/>
  <c r="H18" i="6"/>
  <c r="G7" i="9"/>
  <c r="H18" i="10"/>
  <c r="H10" i="4"/>
  <c r="H8" i="3"/>
  <c r="H28" i="6"/>
  <c r="H28" i="10"/>
  <c r="H12" i="4"/>
  <c r="H107" i="6"/>
  <c r="H107" i="10"/>
  <c r="E44" i="9"/>
  <c r="H52" i="6"/>
  <c r="H52" i="10"/>
  <c r="H17" i="6"/>
  <c r="H17" i="10"/>
  <c r="H23" i="6"/>
  <c r="H23" i="10"/>
  <c r="H128" i="6"/>
  <c r="H128" i="10"/>
  <c r="E41" i="9"/>
  <c r="H29" i="6"/>
  <c r="H29" i="10"/>
  <c r="H14" i="6"/>
  <c r="H14" i="10"/>
  <c r="H89" i="6"/>
  <c r="H89" i="10"/>
  <c r="H81" i="6"/>
  <c r="H81" i="10"/>
  <c r="H13" i="6"/>
  <c r="H13" i="10"/>
  <c r="H9" i="4"/>
  <c r="H132" i="6"/>
  <c r="H132" i="10"/>
  <c r="H88" i="6"/>
  <c r="H88" i="10"/>
  <c r="H43" i="6"/>
  <c r="H43" i="10"/>
  <c r="H16" i="4"/>
  <c r="E39" i="9"/>
  <c r="H115" i="6"/>
  <c r="H115" i="10"/>
  <c r="E32" i="4"/>
  <c r="H131" i="6"/>
  <c r="H131" i="10"/>
  <c r="H31" i="4"/>
  <c r="H97" i="6"/>
  <c r="H97" i="10"/>
  <c r="H92" i="6"/>
  <c r="H92" i="10"/>
  <c r="H34" i="6"/>
  <c r="G8" i="9"/>
  <c r="H34" i="10"/>
  <c r="H108" i="6"/>
  <c r="H108" i="10"/>
  <c r="H56" i="6"/>
  <c r="H56" i="10"/>
  <c r="H47" i="6"/>
  <c r="H47" i="10"/>
  <c r="H69" i="6"/>
  <c r="H69" i="10"/>
  <c r="H73" i="6"/>
  <c r="H73" i="10"/>
  <c r="H109" i="6"/>
  <c r="H109" i="10"/>
  <c r="H27" i="4"/>
  <c r="H54" i="6"/>
  <c r="H54" i="10"/>
  <c r="H18" i="4"/>
  <c r="H31" i="6"/>
  <c r="H31" i="10"/>
  <c r="H99" i="6"/>
  <c r="H99" i="10"/>
  <c r="H14" i="3"/>
  <c r="H25" i="4"/>
  <c r="H130" i="6"/>
  <c r="H130" i="10"/>
  <c r="H158" i="10"/>
  <c r="H57" i="6"/>
  <c r="H57" i="10"/>
  <c r="H19" i="4"/>
  <c r="H12" i="3"/>
  <c r="H84" i="6"/>
  <c r="H84" i="10"/>
  <c r="D16" i="9"/>
  <c r="D38" i="9" s="1"/>
  <c r="H114" i="6"/>
  <c r="H114" i="10"/>
  <c r="F32" i="4"/>
  <c r="E16" i="3"/>
  <c r="H26" i="6"/>
  <c r="H26" i="10"/>
  <c r="H65" i="6"/>
  <c r="H65" i="10"/>
  <c r="H42" i="6"/>
  <c r="H42" i="10"/>
  <c r="H102" i="6"/>
  <c r="H102" i="10"/>
  <c r="H123" i="6"/>
  <c r="H123" i="10"/>
  <c r="H32" i="6"/>
  <c r="H32" i="10"/>
  <c r="H101" i="6"/>
  <c r="G12" i="9"/>
  <c r="H101" i="10"/>
  <c r="H59" i="6"/>
  <c r="H59" i="10"/>
  <c r="E43" i="9"/>
  <c r="D41" i="9"/>
  <c r="H9" i="6"/>
  <c r="H9" i="10"/>
  <c r="H8" i="4"/>
  <c r="G15" i="9"/>
  <c r="H41" i="6"/>
  <c r="H41" i="10"/>
  <c r="H48" i="6"/>
  <c r="H48" i="10"/>
  <c r="H17" i="4"/>
  <c r="H122" i="6"/>
  <c r="H122" i="10"/>
  <c r="H29" i="4"/>
  <c r="H15" i="3"/>
  <c r="H40" i="6"/>
  <c r="H40" i="10"/>
  <c r="H11" i="3"/>
  <c r="H60" i="6"/>
  <c r="H60" i="10"/>
  <c r="H11" i="6"/>
  <c r="H11" i="10"/>
  <c r="D16" i="3"/>
  <c r="H121" i="6"/>
  <c r="H121" i="10"/>
  <c r="H100" i="6"/>
  <c r="H100" i="10"/>
  <c r="H55" i="6"/>
  <c r="H55" i="10"/>
  <c r="H35" i="6"/>
  <c r="H35" i="10"/>
  <c r="C32" i="4"/>
  <c r="H39" i="6"/>
  <c r="H39" i="10"/>
  <c r="H15" i="4"/>
  <c r="B45" i="9"/>
  <c r="H141" i="6"/>
  <c r="E42" i="9" l="1"/>
  <c r="B43" i="9"/>
  <c r="B38" i="9"/>
  <c r="B46" i="9"/>
  <c r="H165" i="10"/>
  <c r="B42" i="9"/>
  <c r="B40" i="9"/>
  <c r="H192" i="10"/>
  <c r="H32" i="4"/>
  <c r="C46" i="9"/>
  <c r="H227" i="6"/>
  <c r="C40" i="9"/>
  <c r="C42" i="9"/>
  <c r="C43" i="9"/>
  <c r="H149" i="10"/>
  <c r="H180" i="10"/>
  <c r="H181" i="10"/>
  <c r="H148" i="6"/>
  <c r="H164" i="10"/>
  <c r="H195" i="10"/>
  <c r="H171" i="10"/>
  <c r="H161" i="10"/>
  <c r="H142" i="10"/>
  <c r="H193" i="10"/>
  <c r="H145" i="6"/>
  <c r="H177" i="6"/>
  <c r="H163" i="6"/>
  <c r="H183" i="6"/>
  <c r="H141" i="10"/>
  <c r="H148" i="10"/>
  <c r="H176" i="10"/>
  <c r="G16" i="9"/>
  <c r="G41" i="9" s="1"/>
  <c r="B47" i="9"/>
  <c r="H164" i="6"/>
  <c r="E47" i="9"/>
  <c r="E45" i="9"/>
  <c r="B44" i="9"/>
  <c r="H230" i="6"/>
  <c r="H147" i="6"/>
  <c r="H197" i="10"/>
  <c r="H173" i="10"/>
  <c r="H133" i="6"/>
  <c r="H182" i="6"/>
  <c r="H159" i="6"/>
  <c r="H169" i="10"/>
  <c r="H163" i="10"/>
  <c r="H144" i="6"/>
  <c r="H235" i="6"/>
  <c r="H176" i="6"/>
  <c r="H144" i="10"/>
  <c r="H199" i="10"/>
  <c r="H177" i="10"/>
  <c r="C38" i="9"/>
  <c r="C47" i="9"/>
  <c r="C45" i="9"/>
  <c r="H229" i="6"/>
  <c r="H154" i="6"/>
  <c r="G42" i="9"/>
  <c r="H145" i="10"/>
  <c r="H198" i="10"/>
  <c r="H170" i="10"/>
  <c r="H146" i="10"/>
  <c r="H152" i="6"/>
  <c r="H194" i="10"/>
  <c r="H165" i="6"/>
  <c r="H146" i="6"/>
  <c r="H178" i="6"/>
  <c r="H233" i="6"/>
  <c r="H160" i="6"/>
  <c r="C44" i="9"/>
  <c r="B41" i="9"/>
  <c r="H231" i="6"/>
  <c r="H156" i="6"/>
  <c r="G43" i="9"/>
  <c r="D42" i="9"/>
  <c r="D47" i="9"/>
  <c r="D45" i="9"/>
  <c r="H153" i="6"/>
  <c r="H180" i="6"/>
  <c r="H133" i="10"/>
  <c r="G39" i="9"/>
  <c r="H167" i="10"/>
  <c r="H160" i="10"/>
  <c r="H147" i="10"/>
  <c r="H172" i="10"/>
  <c r="G44" i="9"/>
  <c r="H200" i="10"/>
  <c r="D44" i="9"/>
  <c r="H168" i="10"/>
  <c r="H175" i="6"/>
  <c r="H166" i="10"/>
  <c r="H151" i="6"/>
  <c r="H232" i="6"/>
  <c r="H228" i="6"/>
  <c r="H150" i="6"/>
  <c r="H182" i="10"/>
  <c r="H143" i="6"/>
  <c r="D40" i="9"/>
  <c r="D39" i="9"/>
  <c r="H181" i="6"/>
  <c r="H155" i="6"/>
  <c r="H175" i="10"/>
  <c r="E46" i="9"/>
  <c r="G45" i="9"/>
  <c r="H179" i="6"/>
  <c r="H149" i="6"/>
  <c r="H159" i="10"/>
  <c r="D43" i="9"/>
  <c r="H178" i="10"/>
  <c r="H174" i="10"/>
  <c r="H158" i="6"/>
  <c r="H179" i="10"/>
  <c r="H234" i="6"/>
  <c r="H142" i="6"/>
  <c r="H161" i="6"/>
  <c r="H162" i="10"/>
  <c r="H143" i="10"/>
  <c r="D46" i="9"/>
  <c r="H157" i="6"/>
  <c r="H162" i="6"/>
  <c r="H196" i="10"/>
  <c r="H16" i="3"/>
  <c r="G46" i="9" l="1"/>
  <c r="G38" i="9"/>
  <c r="G40" i="9"/>
  <c r="H150" i="10"/>
  <c r="H184" i="6"/>
  <c r="H207" i="6" s="1"/>
  <c r="G47" i="9"/>
  <c r="H201" i="10"/>
  <c r="H166" i="6"/>
  <c r="H183" i="10"/>
  <c r="H236" i="6"/>
  <c r="H265" i="6" s="1"/>
  <c r="H208" i="6" l="1"/>
  <c r="H210" i="6"/>
  <c r="H209" i="6"/>
  <c r="H212" i="6"/>
  <c r="H267" i="6"/>
  <c r="H266" i="6"/>
  <c r="H215" i="6"/>
  <c r="H213" i="6"/>
  <c r="H216" i="6"/>
  <c r="H211" i="6"/>
  <c r="H261" i="6"/>
  <c r="H269" i="6"/>
  <c r="H260" i="6"/>
  <c r="H262" i="6"/>
  <c r="H263" i="6"/>
  <c r="H264" i="6"/>
  <c r="H214" i="6"/>
  <c r="H268" i="6"/>
  <c r="AB14" i="9" l="1"/>
  <c r="AC27" i="4"/>
  <c r="AC15" i="4"/>
  <c r="AC14" i="4"/>
  <c r="AC8" i="4"/>
  <c r="AB8" i="9"/>
  <c r="AC30" i="4"/>
  <c r="AC14" i="9"/>
  <c r="AD23" i="4"/>
  <c r="AC12" i="9"/>
  <c r="AD16" i="4"/>
  <c r="AJ64" i="1"/>
  <c r="AJ71" i="1"/>
  <c r="AJ58" i="1"/>
  <c r="AJ118" i="1"/>
  <c r="AJ15" i="1"/>
  <c r="AJ19" i="1"/>
  <c r="AJ21" i="1"/>
  <c r="AJ35" i="1"/>
  <c r="AJ60" i="1"/>
  <c r="AJ25" i="1"/>
  <c r="AJ23" i="1"/>
  <c r="AJ46" i="1"/>
  <c r="AJ103" i="1"/>
  <c r="AJ124" i="1"/>
  <c r="AJ93" i="1"/>
  <c r="AJ52" i="1"/>
  <c r="AJ132" i="1"/>
  <c r="AJ26" i="1"/>
  <c r="AJ68" i="1"/>
  <c r="AJ105" i="1"/>
  <c r="AJ50" i="1"/>
  <c r="AJ84" i="1"/>
  <c r="AJ91" i="1"/>
  <c r="AJ51" i="1"/>
  <c r="AJ61" i="1"/>
  <c r="AJ82" i="1"/>
  <c r="AJ32" i="1"/>
  <c r="AJ94" i="1"/>
  <c r="AJ47" i="1"/>
  <c r="AJ116" i="1"/>
  <c r="AJ119" i="1"/>
  <c r="AJ108" i="1"/>
  <c r="AJ16" i="1"/>
  <c r="AJ111" i="1"/>
  <c r="AJ98" i="1"/>
  <c r="AJ20" i="1"/>
  <c r="AJ128" i="1"/>
  <c r="AJ83" i="1"/>
  <c r="AJ72" i="1"/>
  <c r="AJ42" i="1"/>
  <c r="AJ67" i="1"/>
  <c r="AJ74" i="1"/>
  <c r="AJ97" i="1"/>
  <c r="AJ96" i="1"/>
  <c r="AJ45" i="1"/>
  <c r="AJ115" i="1"/>
  <c r="AJ36" i="1"/>
  <c r="AJ38" i="1"/>
  <c r="AJ86" i="1"/>
  <c r="AJ56" i="1"/>
  <c r="AJ78" i="1"/>
  <c r="AJ123" i="1"/>
  <c r="AJ107" i="1"/>
  <c r="AJ44" i="1"/>
  <c r="AJ27" i="1"/>
  <c r="AJ95" i="1"/>
  <c r="AJ117" i="1"/>
  <c r="AJ81" i="1"/>
  <c r="AJ31" i="1"/>
  <c r="AJ114" i="1"/>
  <c r="AJ110" i="1"/>
  <c r="AJ53" i="1"/>
  <c r="R74" i="6" l="1"/>
  <c r="T74" i="6" s="1"/>
  <c r="J74" i="10"/>
  <c r="K74" i="10" s="1"/>
  <c r="AN74" i="1"/>
  <c r="R115" i="6"/>
  <c r="T115" i="6" s="1"/>
  <c r="J115" i="10"/>
  <c r="K115" i="10" s="1"/>
  <c r="AN115" i="1"/>
  <c r="R91" i="6"/>
  <c r="T91" i="6" s="1"/>
  <c r="J91" i="10"/>
  <c r="K91" i="10" s="1"/>
  <c r="AN91" i="1"/>
  <c r="R110" i="6"/>
  <c r="T110" i="6" s="1"/>
  <c r="J110" i="10"/>
  <c r="K110" i="10" s="1"/>
  <c r="AN110" i="1"/>
  <c r="R45" i="6"/>
  <c r="T45" i="6" s="1"/>
  <c r="J45" i="10"/>
  <c r="K45" i="10" s="1"/>
  <c r="AN45" i="1"/>
  <c r="AJ99" i="1"/>
  <c r="R96" i="6"/>
  <c r="T96" i="6" s="1"/>
  <c r="J96" i="10"/>
  <c r="K96" i="10" s="1"/>
  <c r="AN96" i="1"/>
  <c r="R86" i="6"/>
  <c r="T86" i="6" s="1"/>
  <c r="J86" i="10"/>
  <c r="K86" i="10" s="1"/>
  <c r="AN86" i="1"/>
  <c r="AJ29" i="1"/>
  <c r="AJ130" i="1"/>
  <c r="R107" i="6"/>
  <c r="T107" i="6" s="1"/>
  <c r="J107" i="10"/>
  <c r="K107" i="10" s="1"/>
  <c r="AN107" i="1"/>
  <c r="AJ49" i="1"/>
  <c r="AJ100" i="1"/>
  <c r="R42" i="6"/>
  <c r="T42" i="6" s="1"/>
  <c r="J42" i="10"/>
  <c r="K42" i="10" s="1"/>
  <c r="AN42" i="1"/>
  <c r="AJ43" i="1"/>
  <c r="AB16" i="4"/>
  <c r="AJ22" i="1"/>
  <c r="AJ12" i="1"/>
  <c r="AJ41" i="1"/>
  <c r="AJ89" i="1"/>
  <c r="AJ75" i="1"/>
  <c r="R23" i="6"/>
  <c r="T23" i="6" s="1"/>
  <c r="J23" i="10"/>
  <c r="K23" i="10" s="1"/>
  <c r="AN23" i="1"/>
  <c r="AJ92" i="1"/>
  <c r="AD27" i="4"/>
  <c r="AD25" i="4"/>
  <c r="AD14" i="3"/>
  <c r="AD17" i="4"/>
  <c r="AD13" i="4"/>
  <c r="AC10" i="3"/>
  <c r="R83" i="6"/>
  <c r="T83" i="6" s="1"/>
  <c r="J83" i="10"/>
  <c r="K83" i="10" s="1"/>
  <c r="AN83" i="1"/>
  <c r="R56" i="6"/>
  <c r="T56" i="6" s="1"/>
  <c r="J56" i="10"/>
  <c r="K56" i="10" s="1"/>
  <c r="AN56" i="1"/>
  <c r="AJ30" i="1"/>
  <c r="R105" i="6"/>
  <c r="T105" i="6" s="1"/>
  <c r="J105" i="10"/>
  <c r="K105" i="10" s="1"/>
  <c r="AN105" i="1"/>
  <c r="R119" i="6"/>
  <c r="T119" i="6" s="1"/>
  <c r="J119" i="10"/>
  <c r="K119" i="10" s="1"/>
  <c r="AN119" i="1"/>
  <c r="AJ10" i="1"/>
  <c r="AJ70" i="1"/>
  <c r="R123" i="6"/>
  <c r="T123" i="6" s="1"/>
  <c r="J123" i="10"/>
  <c r="K123" i="10" s="1"/>
  <c r="AN123" i="1"/>
  <c r="AJ125" i="1"/>
  <c r="AJ120" i="1"/>
  <c r="R72" i="6"/>
  <c r="T72" i="6" s="1"/>
  <c r="J72" i="10"/>
  <c r="K72" i="10" s="1"/>
  <c r="AN72" i="1"/>
  <c r="AJ88" i="1"/>
  <c r="R61" i="6"/>
  <c r="T61" i="6" s="1"/>
  <c r="J61" i="10"/>
  <c r="K61" i="10" s="1"/>
  <c r="AN61" i="1"/>
  <c r="R84" i="6"/>
  <c r="T84" i="6" s="1"/>
  <c r="J84" i="10"/>
  <c r="K84" i="10" s="1"/>
  <c r="AN84" i="1"/>
  <c r="AJ24" i="1"/>
  <c r="AB11" i="4"/>
  <c r="AB9" i="3"/>
  <c r="R25" i="6"/>
  <c r="T25" i="6" s="1"/>
  <c r="J25" i="10"/>
  <c r="K25" i="10" s="1"/>
  <c r="AN25" i="1"/>
  <c r="AJ121" i="1"/>
  <c r="AJ122" i="1"/>
  <c r="AC11" i="9"/>
  <c r="AD22" i="4"/>
  <c r="AD12" i="4"/>
  <c r="AC31" i="4"/>
  <c r="AC16" i="4"/>
  <c r="AC14" i="3"/>
  <c r="AC25" i="4"/>
  <c r="AC18" i="4"/>
  <c r="AC23" i="4"/>
  <c r="R31" i="6"/>
  <c r="T31" i="6" s="1"/>
  <c r="J31" i="10"/>
  <c r="K31" i="10" s="1"/>
  <c r="AN31" i="1"/>
  <c r="R16" i="6"/>
  <c r="T16" i="6" s="1"/>
  <c r="J16" i="10"/>
  <c r="K16" i="10" s="1"/>
  <c r="AN16" i="1"/>
  <c r="AJ39" i="1"/>
  <c r="AB15" i="4"/>
  <c r="R51" i="6"/>
  <c r="T51" i="6" s="1"/>
  <c r="J51" i="10"/>
  <c r="K51" i="10" s="1"/>
  <c r="AN51" i="1"/>
  <c r="R50" i="6"/>
  <c r="T50" i="6" s="1"/>
  <c r="J50" i="10"/>
  <c r="K50" i="10" s="1"/>
  <c r="AN50" i="1"/>
  <c r="R132" i="6"/>
  <c r="T132" i="6" s="1"/>
  <c r="J132" i="10"/>
  <c r="K132" i="10" s="1"/>
  <c r="AN132" i="1"/>
  <c r="AJ48" i="1"/>
  <c r="AB17" i="4"/>
  <c r="AJ109" i="1"/>
  <c r="R58" i="6"/>
  <c r="T58" i="6" s="1"/>
  <c r="J58" i="10"/>
  <c r="K58" i="10" s="1"/>
  <c r="AN58" i="1"/>
  <c r="AD11" i="3"/>
  <c r="AI133" i="1"/>
  <c r="AC15" i="9"/>
  <c r="AD7" i="4"/>
  <c r="AD7" i="3"/>
  <c r="AC7" i="9"/>
  <c r="AD10" i="4"/>
  <c r="AD8" i="3"/>
  <c r="AC12" i="4"/>
  <c r="AC13" i="3"/>
  <c r="AC21" i="4"/>
  <c r="AB12" i="9"/>
  <c r="AC28" i="4"/>
  <c r="AC17" i="4"/>
  <c r="R78" i="6"/>
  <c r="T78" i="6" s="1"/>
  <c r="J78" i="10"/>
  <c r="K78" i="10" s="1"/>
  <c r="AN78" i="1"/>
  <c r="R52" i="6"/>
  <c r="T52" i="6" s="1"/>
  <c r="J52" i="10"/>
  <c r="K52" i="10" s="1"/>
  <c r="AN52" i="1"/>
  <c r="AJ106" i="1"/>
  <c r="R19" i="6"/>
  <c r="T19" i="6" s="1"/>
  <c r="J19" i="10"/>
  <c r="K19" i="10" s="1"/>
  <c r="AN19" i="1"/>
  <c r="AD28" i="4"/>
  <c r="AC11" i="3"/>
  <c r="AB15" i="9"/>
  <c r="AC7" i="4"/>
  <c r="AC7" i="3"/>
  <c r="AH133" i="1"/>
  <c r="R36" i="6"/>
  <c r="T36" i="6" s="1"/>
  <c r="J36" i="10"/>
  <c r="K36" i="10" s="1"/>
  <c r="AN36" i="1"/>
  <c r="AJ28" i="1"/>
  <c r="AB12" i="4"/>
  <c r="AJ55" i="1"/>
  <c r="AJ65" i="1"/>
  <c r="R67" i="6"/>
  <c r="T67" i="6" s="1"/>
  <c r="J67" i="10"/>
  <c r="K67" i="10" s="1"/>
  <c r="AN67" i="1"/>
  <c r="R93" i="6"/>
  <c r="T93" i="6" s="1"/>
  <c r="J93" i="10"/>
  <c r="K93" i="10" s="1"/>
  <c r="AN93" i="1"/>
  <c r="AJ34" i="1"/>
  <c r="AD29" i="4"/>
  <c r="AD15" i="3"/>
  <c r="AC8" i="9"/>
  <c r="AD31" i="4"/>
  <c r="AD18" i="4"/>
  <c r="AB11" i="9"/>
  <c r="AC22" i="4"/>
  <c r="AB10" i="9"/>
  <c r="AC9" i="4"/>
  <c r="R95" i="6"/>
  <c r="T95" i="6" s="1"/>
  <c r="J95" i="10"/>
  <c r="K95" i="10" s="1"/>
  <c r="AN95" i="1"/>
  <c r="R53" i="6"/>
  <c r="T53" i="6" s="1"/>
  <c r="J53" i="10"/>
  <c r="K53" i="10" s="1"/>
  <c r="AN53" i="1"/>
  <c r="R94" i="6"/>
  <c r="T94" i="6" s="1"/>
  <c r="J94" i="10"/>
  <c r="K94" i="10" s="1"/>
  <c r="AN94" i="1"/>
  <c r="R60" i="6"/>
  <c r="T60" i="6" s="1"/>
  <c r="J60" i="10"/>
  <c r="K60" i="10" s="1"/>
  <c r="AN60" i="1"/>
  <c r="AJ104" i="1"/>
  <c r="AB26" i="4"/>
  <c r="AJ33" i="1"/>
  <c r="AB13" i="4"/>
  <c r="R32" i="6"/>
  <c r="T32" i="6" s="1"/>
  <c r="J32" i="10"/>
  <c r="K32" i="10" s="1"/>
  <c r="AN32" i="1"/>
  <c r="AJ76" i="1"/>
  <c r="AB21" i="4"/>
  <c r="R68" i="6"/>
  <c r="T68" i="6" s="1"/>
  <c r="J68" i="10"/>
  <c r="K68" i="10" s="1"/>
  <c r="AN68" i="1"/>
  <c r="R124" i="6"/>
  <c r="T124" i="6" s="1"/>
  <c r="J124" i="10"/>
  <c r="K124" i="10" s="1"/>
  <c r="AN124" i="1"/>
  <c r="AJ87" i="1"/>
  <c r="AB23" i="4"/>
  <c r="AJ79" i="1"/>
  <c r="R71" i="6"/>
  <c r="T71" i="6" s="1"/>
  <c r="J71" i="10"/>
  <c r="K71" i="10" s="1"/>
  <c r="AN71" i="1"/>
  <c r="AD19" i="4"/>
  <c r="AD12" i="3"/>
  <c r="AD30" i="4"/>
  <c r="AD10" i="3"/>
  <c r="AC10" i="9"/>
  <c r="AB9" i="9"/>
  <c r="AC20" i="4"/>
  <c r="AC10" i="4"/>
  <c r="AC8" i="3"/>
  <c r="AB7" i="9"/>
  <c r="AJ13" i="1"/>
  <c r="AJ54" i="1"/>
  <c r="AB18" i="4"/>
  <c r="AJ17" i="1"/>
  <c r="R108" i="6"/>
  <c r="T108" i="6" s="1"/>
  <c r="J108" i="10"/>
  <c r="K108" i="10" s="1"/>
  <c r="AN108" i="1"/>
  <c r="AJ59" i="1"/>
  <c r="AJ127" i="1"/>
  <c r="AB30" i="4"/>
  <c r="AJ66" i="1"/>
  <c r="R27" i="6"/>
  <c r="T27" i="6" s="1"/>
  <c r="J27" i="10"/>
  <c r="K27" i="10" s="1"/>
  <c r="AN27" i="1"/>
  <c r="R114" i="6"/>
  <c r="T114" i="6" s="1"/>
  <c r="J114" i="10"/>
  <c r="K114" i="10" s="1"/>
  <c r="AN114" i="1"/>
  <c r="R44" i="6"/>
  <c r="T44" i="6" s="1"/>
  <c r="J44" i="10"/>
  <c r="K44" i="10" s="1"/>
  <c r="AN44" i="1"/>
  <c r="AJ8" i="1"/>
  <c r="AB7" i="4"/>
  <c r="R98" i="6"/>
  <c r="T98" i="6" s="1"/>
  <c r="J98" i="10"/>
  <c r="K98" i="10" s="1"/>
  <c r="AN98" i="1"/>
  <c r="AJ113" i="1"/>
  <c r="AB28" i="4"/>
  <c r="R116" i="6"/>
  <c r="T116" i="6" s="1"/>
  <c r="J116" i="10"/>
  <c r="K116" i="10" s="1"/>
  <c r="AN116" i="1"/>
  <c r="AJ102" i="1"/>
  <c r="AJ40" i="1"/>
  <c r="AB11" i="3"/>
  <c r="R26" i="6"/>
  <c r="T26" i="6" s="1"/>
  <c r="J26" i="10"/>
  <c r="K26" i="10" s="1"/>
  <c r="AN26" i="1"/>
  <c r="R103" i="6"/>
  <c r="T103" i="6" s="1"/>
  <c r="J103" i="10"/>
  <c r="K103" i="10" s="1"/>
  <c r="AN103" i="1"/>
  <c r="R35" i="6"/>
  <c r="T35" i="6" s="1"/>
  <c r="J35" i="10"/>
  <c r="K35" i="10" s="1"/>
  <c r="AN35" i="1"/>
  <c r="R118" i="6"/>
  <c r="T118" i="6" s="1"/>
  <c r="J118" i="10"/>
  <c r="K118" i="10" s="1"/>
  <c r="AN118" i="1"/>
  <c r="R64" i="6"/>
  <c r="T64" i="6" s="1"/>
  <c r="J64" i="10"/>
  <c r="K64" i="10" s="1"/>
  <c r="AN64" i="1"/>
  <c r="AC9" i="9"/>
  <c r="AD20" i="4"/>
  <c r="AD9" i="4"/>
  <c r="AD21" i="4"/>
  <c r="AD13" i="3"/>
  <c r="AC26" i="4"/>
  <c r="AB13" i="9"/>
  <c r="R38" i="6"/>
  <c r="T38" i="6" s="1"/>
  <c r="J38" i="10"/>
  <c r="K38" i="10" s="1"/>
  <c r="AN38" i="1"/>
  <c r="AJ112" i="1"/>
  <c r="R81" i="6"/>
  <c r="T81" i="6" s="1"/>
  <c r="J81" i="10"/>
  <c r="K81" i="10" s="1"/>
  <c r="AN81" i="1"/>
  <c r="AJ69" i="1"/>
  <c r="AJ9" i="1"/>
  <c r="R128" i="6"/>
  <c r="T128" i="6" s="1"/>
  <c r="J128" i="10"/>
  <c r="K128" i="10" s="1"/>
  <c r="AN128" i="1"/>
  <c r="AJ73" i="1"/>
  <c r="R15" i="6"/>
  <c r="T15" i="6" s="1"/>
  <c r="J15" i="10"/>
  <c r="K15" i="10" s="1"/>
  <c r="AN15" i="1"/>
  <c r="R20" i="6"/>
  <c r="T20" i="6" s="1"/>
  <c r="J20" i="10"/>
  <c r="K20" i="10" s="1"/>
  <c r="AN20" i="1"/>
  <c r="AJ85" i="1"/>
  <c r="AJ101" i="1"/>
  <c r="AA12" i="9"/>
  <c r="R117" i="6"/>
  <c r="T117" i="6" s="1"/>
  <c r="J117" i="10"/>
  <c r="K117" i="10" s="1"/>
  <c r="AN117" i="1"/>
  <c r="AJ14" i="1"/>
  <c r="R97" i="6"/>
  <c r="T97" i="6" s="1"/>
  <c r="J97" i="10"/>
  <c r="K97" i="10" s="1"/>
  <c r="AN97" i="1"/>
  <c r="R111" i="6"/>
  <c r="T111" i="6" s="1"/>
  <c r="J111" i="10"/>
  <c r="K111" i="10" s="1"/>
  <c r="AN111" i="1"/>
  <c r="R47" i="6"/>
  <c r="T47" i="6" s="1"/>
  <c r="J47" i="10"/>
  <c r="K47" i="10" s="1"/>
  <c r="AN47" i="1"/>
  <c r="R82" i="6"/>
  <c r="T82" i="6" s="1"/>
  <c r="J82" i="10"/>
  <c r="K82" i="10" s="1"/>
  <c r="AN82" i="1"/>
  <c r="AJ11" i="1"/>
  <c r="AJ129" i="1"/>
  <c r="R46" i="6"/>
  <c r="T46" i="6" s="1"/>
  <c r="J46" i="10"/>
  <c r="K46" i="10" s="1"/>
  <c r="AN46" i="1"/>
  <c r="R21" i="6"/>
  <c r="T21" i="6" s="1"/>
  <c r="J21" i="10"/>
  <c r="K21" i="10" s="1"/>
  <c r="AN21" i="1"/>
  <c r="AJ62" i="1"/>
  <c r="AD24" i="4"/>
  <c r="AC13" i="9"/>
  <c r="AD26" i="4"/>
  <c r="AD11" i="4"/>
  <c r="AD9" i="3"/>
  <c r="AD14" i="4"/>
  <c r="AD8" i="4"/>
  <c r="AD15" i="4"/>
  <c r="AC19" i="4"/>
  <c r="AC12" i="3"/>
  <c r="AC11" i="4"/>
  <c r="AC9" i="3"/>
  <c r="AC24" i="4"/>
  <c r="AC29" i="4"/>
  <c r="AC15" i="3"/>
  <c r="AC13" i="4"/>
  <c r="R62" i="6" l="1"/>
  <c r="T62" i="6" s="1"/>
  <c r="J62" i="10"/>
  <c r="K62" i="10" s="1"/>
  <c r="AN62" i="1"/>
  <c r="R101" i="6"/>
  <c r="AD12" i="9"/>
  <c r="J101" i="10"/>
  <c r="AN101" i="1"/>
  <c r="AJ18" i="1"/>
  <c r="AA7" i="9"/>
  <c r="AB10" i="4"/>
  <c r="AB8" i="3"/>
  <c r="R14" i="6"/>
  <c r="T14" i="6" s="1"/>
  <c r="J14" i="10"/>
  <c r="K14" i="10" s="1"/>
  <c r="AN14" i="1"/>
  <c r="R69" i="6"/>
  <c r="T69" i="6" s="1"/>
  <c r="J69" i="10"/>
  <c r="K69" i="10" s="1"/>
  <c r="AN69" i="1"/>
  <c r="R113" i="6"/>
  <c r="AE28" i="4"/>
  <c r="J113" i="10"/>
  <c r="AN113" i="1"/>
  <c r="AD15" i="9"/>
  <c r="AE7" i="4"/>
  <c r="AE7" i="3"/>
  <c r="R8" i="6"/>
  <c r="J8" i="10"/>
  <c r="AN8" i="1"/>
  <c r="R59" i="6"/>
  <c r="T59" i="6" s="1"/>
  <c r="J59" i="10"/>
  <c r="K59" i="10" s="1"/>
  <c r="AN59" i="1"/>
  <c r="R54" i="6"/>
  <c r="AE18" i="4"/>
  <c r="J54" i="10"/>
  <c r="AN54" i="1"/>
  <c r="R79" i="6"/>
  <c r="T79" i="6" s="1"/>
  <c r="J79" i="10"/>
  <c r="K79" i="10" s="1"/>
  <c r="AN79" i="1"/>
  <c r="R34" i="6"/>
  <c r="J34" i="10"/>
  <c r="AN34" i="1"/>
  <c r="AE15" i="4"/>
  <c r="R39" i="6"/>
  <c r="J39" i="10"/>
  <c r="AN39" i="1"/>
  <c r="AJ131" i="1"/>
  <c r="AB31" i="4"/>
  <c r="R41" i="6"/>
  <c r="T41" i="6" s="1"/>
  <c r="J41" i="10"/>
  <c r="K41" i="10" s="1"/>
  <c r="AN41" i="1"/>
  <c r="AE25" i="4"/>
  <c r="AE14" i="3"/>
  <c r="R99" i="6"/>
  <c r="J99" i="10"/>
  <c r="AN99" i="1"/>
  <c r="AE8" i="4"/>
  <c r="R9" i="6"/>
  <c r="J9" i="10"/>
  <c r="AN9" i="1"/>
  <c r="R112" i="6"/>
  <c r="T112" i="6" s="1"/>
  <c r="J112" i="10"/>
  <c r="K112" i="10" s="1"/>
  <c r="AN112" i="1"/>
  <c r="R17" i="6"/>
  <c r="T17" i="6" s="1"/>
  <c r="J17" i="10"/>
  <c r="K17" i="10" s="1"/>
  <c r="AN17" i="1"/>
  <c r="R11" i="6"/>
  <c r="T11" i="6" s="1"/>
  <c r="J11" i="10"/>
  <c r="K11" i="10" s="1"/>
  <c r="AN11" i="1"/>
  <c r="AJ126" i="1"/>
  <c r="AA14" i="9"/>
  <c r="R40" i="6"/>
  <c r="AE11" i="3"/>
  <c r="J40" i="10"/>
  <c r="AN40" i="1"/>
  <c r="AJ63" i="1"/>
  <c r="AA9" i="9"/>
  <c r="AB20" i="4"/>
  <c r="AB9" i="4"/>
  <c r="AE13" i="4"/>
  <c r="R33" i="6"/>
  <c r="J33" i="10"/>
  <c r="AN33" i="1"/>
  <c r="R55" i="6"/>
  <c r="T55" i="6" s="1"/>
  <c r="J55" i="10"/>
  <c r="K55" i="10" s="1"/>
  <c r="AN55" i="1"/>
  <c r="AC16" i="3"/>
  <c r="AC16" i="9"/>
  <c r="AJ90" i="1"/>
  <c r="AB24" i="4"/>
  <c r="AC32" i="4"/>
  <c r="AD16" i="3"/>
  <c r="AB27" i="4"/>
  <c r="AC42" i="9"/>
  <c r="R12" i="6"/>
  <c r="T12" i="6" s="1"/>
  <c r="J12" i="10"/>
  <c r="K12" i="10" s="1"/>
  <c r="AN12" i="1"/>
  <c r="R130" i="6"/>
  <c r="T130" i="6" s="1"/>
  <c r="J130" i="10"/>
  <c r="K130" i="10" s="1"/>
  <c r="AN130" i="1"/>
  <c r="R102" i="6"/>
  <c r="T102" i="6" s="1"/>
  <c r="J102" i="10"/>
  <c r="K102" i="10" s="1"/>
  <c r="AN102" i="1"/>
  <c r="AJ37" i="1"/>
  <c r="AB14" i="4"/>
  <c r="AC44" i="9"/>
  <c r="AJ77" i="1"/>
  <c r="AE21" i="4" s="1"/>
  <c r="AA10" i="9"/>
  <c r="AB16" i="9"/>
  <c r="AB38" i="9" s="1"/>
  <c r="R87" i="6"/>
  <c r="AE23" i="4"/>
  <c r="J87" i="10"/>
  <c r="AN87" i="1"/>
  <c r="AB13" i="3"/>
  <c r="AA13" i="9"/>
  <c r="AC39" i="9"/>
  <c r="AD32" i="4"/>
  <c r="R109" i="6"/>
  <c r="AE27" i="4"/>
  <c r="J109" i="10"/>
  <c r="AN109" i="1"/>
  <c r="AB15" i="3"/>
  <c r="R100" i="6"/>
  <c r="T100" i="6" s="1"/>
  <c r="J100" i="10"/>
  <c r="K100" i="10" s="1"/>
  <c r="AN100" i="1"/>
  <c r="AE9" i="4"/>
  <c r="R13" i="6"/>
  <c r="J13" i="10"/>
  <c r="AN13" i="1"/>
  <c r="R129" i="6"/>
  <c r="T129" i="6" s="1"/>
  <c r="J129" i="10"/>
  <c r="K129" i="10" s="1"/>
  <c r="AN129" i="1"/>
  <c r="AB8" i="4"/>
  <c r="AB7" i="3"/>
  <c r="R66" i="6"/>
  <c r="T66" i="6" s="1"/>
  <c r="J66" i="10"/>
  <c r="K66" i="10" s="1"/>
  <c r="AN66" i="1"/>
  <c r="R76" i="6"/>
  <c r="AE13" i="3"/>
  <c r="J76" i="10"/>
  <c r="AN76" i="1"/>
  <c r="AD13" i="9"/>
  <c r="R104" i="6"/>
  <c r="AE26" i="4"/>
  <c r="J104" i="10"/>
  <c r="AN104" i="1"/>
  <c r="R28" i="6"/>
  <c r="AE12" i="4"/>
  <c r="J28" i="10"/>
  <c r="AN28" i="1"/>
  <c r="AC46" i="9"/>
  <c r="AB29" i="4"/>
  <c r="AJ80" i="1"/>
  <c r="AB22" i="4"/>
  <c r="AA11" i="9"/>
  <c r="R70" i="6"/>
  <c r="T70" i="6" s="1"/>
  <c r="J70" i="10"/>
  <c r="K70" i="10" s="1"/>
  <c r="AN70" i="1"/>
  <c r="R75" i="6"/>
  <c r="T75" i="6" s="1"/>
  <c r="J75" i="10"/>
  <c r="K75" i="10" s="1"/>
  <c r="AN75" i="1"/>
  <c r="R22" i="6"/>
  <c r="T22" i="6" s="1"/>
  <c r="J22" i="10"/>
  <c r="K22" i="10" s="1"/>
  <c r="AN22" i="1"/>
  <c r="R29" i="6"/>
  <c r="T29" i="6" s="1"/>
  <c r="J29" i="10"/>
  <c r="K29" i="10" s="1"/>
  <c r="AN29" i="1"/>
  <c r="R48" i="6"/>
  <c r="AE17" i="4"/>
  <c r="J48" i="10"/>
  <c r="AN48" i="1"/>
  <c r="R122" i="6"/>
  <c r="AE29" i="4"/>
  <c r="AE15" i="3"/>
  <c r="J122" i="10"/>
  <c r="AN122" i="1"/>
  <c r="R24" i="6"/>
  <c r="AE11" i="4"/>
  <c r="AE9" i="3"/>
  <c r="J24" i="10"/>
  <c r="AN24" i="1"/>
  <c r="R120" i="6"/>
  <c r="T120" i="6" s="1"/>
  <c r="J120" i="10"/>
  <c r="K120" i="10" s="1"/>
  <c r="AN120" i="1"/>
  <c r="AJ57" i="1"/>
  <c r="AB19" i="4"/>
  <c r="AB12" i="3"/>
  <c r="R49" i="6"/>
  <c r="T49" i="6" s="1"/>
  <c r="J49" i="10"/>
  <c r="K49" i="10" s="1"/>
  <c r="AN49" i="1"/>
  <c r="AB42" i="9"/>
  <c r="R121" i="6"/>
  <c r="T121" i="6" s="1"/>
  <c r="J121" i="10"/>
  <c r="K121" i="10" s="1"/>
  <c r="AN121" i="1"/>
  <c r="R88" i="6"/>
  <c r="T88" i="6" s="1"/>
  <c r="J88" i="10"/>
  <c r="K88" i="10" s="1"/>
  <c r="AN88" i="1"/>
  <c r="R10" i="6"/>
  <c r="T10" i="6" s="1"/>
  <c r="J10" i="10"/>
  <c r="K10" i="10" s="1"/>
  <c r="AN10" i="1"/>
  <c r="AB10" i="3"/>
  <c r="R89" i="6"/>
  <c r="T89" i="6" s="1"/>
  <c r="J89" i="10"/>
  <c r="K89" i="10" s="1"/>
  <c r="AN89" i="1"/>
  <c r="AB14" i="3"/>
  <c r="AG133" i="1"/>
  <c r="AJ133" i="1" s="1"/>
  <c r="R85" i="6"/>
  <c r="T85" i="6" s="1"/>
  <c r="J85" i="10"/>
  <c r="K85" i="10" s="1"/>
  <c r="AN85" i="1"/>
  <c r="R73" i="6"/>
  <c r="T73" i="6" s="1"/>
  <c r="J73" i="10"/>
  <c r="K73" i="10" s="1"/>
  <c r="AN73" i="1"/>
  <c r="AA15" i="9"/>
  <c r="R127" i="6"/>
  <c r="AE30" i="4"/>
  <c r="J127" i="10"/>
  <c r="AN127" i="1"/>
  <c r="AB40" i="9"/>
  <c r="AA8" i="9"/>
  <c r="R65" i="6"/>
  <c r="T65" i="6" s="1"/>
  <c r="J65" i="10"/>
  <c r="K65" i="10" s="1"/>
  <c r="AN65" i="1"/>
  <c r="R106" i="6"/>
  <c r="T106" i="6" s="1"/>
  <c r="J106" i="10"/>
  <c r="K106" i="10" s="1"/>
  <c r="AN106" i="1"/>
  <c r="R125" i="6"/>
  <c r="T125" i="6" s="1"/>
  <c r="J125" i="10"/>
  <c r="K125" i="10" s="1"/>
  <c r="AN125" i="1"/>
  <c r="AE10" i="3"/>
  <c r="R30" i="6"/>
  <c r="J30" i="10"/>
  <c r="AN30" i="1"/>
  <c r="R92" i="6"/>
  <c r="T92" i="6" s="1"/>
  <c r="J92" i="10"/>
  <c r="K92" i="10" s="1"/>
  <c r="AN92" i="1"/>
  <c r="R43" i="6"/>
  <c r="AE16" i="4"/>
  <c r="J43" i="10"/>
  <c r="AN43" i="1"/>
  <c r="AB25" i="4"/>
  <c r="R147" i="6" l="1"/>
  <c r="T147" i="6" s="1"/>
  <c r="T33" i="6"/>
  <c r="R63" i="6"/>
  <c r="AE20" i="4"/>
  <c r="AD9" i="9"/>
  <c r="J63" i="10"/>
  <c r="AN63" i="1"/>
  <c r="AA16" i="9"/>
  <c r="AA38" i="9"/>
  <c r="J167" i="10"/>
  <c r="K167" i="10" s="1"/>
  <c r="K43" i="10"/>
  <c r="T30" i="6"/>
  <c r="AI9" i="3"/>
  <c r="AI11" i="4"/>
  <c r="R151" i="6"/>
  <c r="T151" i="6" s="1"/>
  <c r="T48" i="6"/>
  <c r="J199" i="10"/>
  <c r="K199" i="10" s="1"/>
  <c r="J177" i="10"/>
  <c r="K177" i="10" s="1"/>
  <c r="K104" i="10"/>
  <c r="AB44" i="9"/>
  <c r="AE24" i="4"/>
  <c r="R90" i="6"/>
  <c r="J90" i="10"/>
  <c r="AN90" i="1"/>
  <c r="AC38" i="9"/>
  <c r="AC47" i="9"/>
  <c r="AC43" i="9"/>
  <c r="AC45" i="9"/>
  <c r="AD14" i="9"/>
  <c r="R126" i="6"/>
  <c r="R163" i="6" s="1"/>
  <c r="T163" i="6" s="1"/>
  <c r="J126" i="10"/>
  <c r="AN126" i="1"/>
  <c r="AI25" i="4"/>
  <c r="AI14" i="3"/>
  <c r="AC41" i="9"/>
  <c r="J179" i="10"/>
  <c r="K179" i="10" s="1"/>
  <c r="K113" i="10"/>
  <c r="AD7" i="9"/>
  <c r="AE10" i="4"/>
  <c r="AE8" i="3"/>
  <c r="R18" i="6"/>
  <c r="J18" i="10"/>
  <c r="AN18" i="1"/>
  <c r="K122" i="10"/>
  <c r="AI16" i="4"/>
  <c r="AD10" i="9"/>
  <c r="R77" i="6"/>
  <c r="J77" i="10"/>
  <c r="J172" i="10" s="1"/>
  <c r="K172" i="10" s="1"/>
  <c r="AN77" i="1"/>
  <c r="AA45" i="9"/>
  <c r="T34" i="6"/>
  <c r="AI28" i="4"/>
  <c r="AE61" i="4" s="1"/>
  <c r="AA46" i="9"/>
  <c r="J162" i="10"/>
  <c r="K162" i="10" s="1"/>
  <c r="J143" i="10"/>
  <c r="K143" i="10" s="1"/>
  <c r="K24" i="10"/>
  <c r="T122" i="6"/>
  <c r="R80" i="6"/>
  <c r="AE22" i="4"/>
  <c r="AD11" i="9"/>
  <c r="J80" i="10"/>
  <c r="AN80" i="1"/>
  <c r="R146" i="6"/>
  <c r="T146" i="6" s="1"/>
  <c r="T28" i="6"/>
  <c r="AB16" i="3"/>
  <c r="AI9" i="4"/>
  <c r="AB42" i="4" s="1"/>
  <c r="AA44" i="9"/>
  <c r="AI11" i="3"/>
  <c r="AE28" i="3" s="1"/>
  <c r="AI8" i="4"/>
  <c r="AE41" i="4" s="1"/>
  <c r="J176" i="10"/>
  <c r="K176" i="10" s="1"/>
  <c r="J148" i="10"/>
  <c r="K148" i="10" s="1"/>
  <c r="K99" i="10"/>
  <c r="AI18" i="4"/>
  <c r="AE51" i="4" s="1"/>
  <c r="AI7" i="4"/>
  <c r="AE40" i="4" s="1"/>
  <c r="AH15" i="9"/>
  <c r="AD32" i="9" s="1"/>
  <c r="AI7" i="3"/>
  <c r="AB24" i="3" s="1"/>
  <c r="J168" i="10"/>
  <c r="K168" i="10" s="1"/>
  <c r="K48" i="10"/>
  <c r="AA42" i="9"/>
  <c r="J145" i="10"/>
  <c r="K145" i="10" s="1"/>
  <c r="K40" i="10"/>
  <c r="R182" i="6"/>
  <c r="R159" i="6"/>
  <c r="T159" i="6" s="1"/>
  <c r="T99" i="6"/>
  <c r="J169" i="10"/>
  <c r="K169" i="10" s="1"/>
  <c r="K54" i="10"/>
  <c r="J141" i="10"/>
  <c r="J158" i="10"/>
  <c r="J192" i="10"/>
  <c r="K8" i="10"/>
  <c r="R162" i="6"/>
  <c r="T162" i="6" s="1"/>
  <c r="T113" i="6"/>
  <c r="AH12" i="9"/>
  <c r="AD29" i="9" s="1"/>
  <c r="R131" i="6"/>
  <c r="AE31" i="4"/>
  <c r="J131" i="10"/>
  <c r="AN131" i="1"/>
  <c r="AE49" i="4"/>
  <c r="R150" i="6"/>
  <c r="T150" i="6" s="1"/>
  <c r="T43" i="6"/>
  <c r="AE19" i="4"/>
  <c r="AE12" i="3"/>
  <c r="AE16" i="3" s="1"/>
  <c r="R57" i="6"/>
  <c r="J57" i="10"/>
  <c r="AN57" i="1"/>
  <c r="AE26" i="3"/>
  <c r="R233" i="6"/>
  <c r="R160" i="6"/>
  <c r="T160" i="6" s="1"/>
  <c r="T104" i="6"/>
  <c r="AB47" i="9"/>
  <c r="AB39" i="9"/>
  <c r="AB45" i="9"/>
  <c r="AB43" i="9"/>
  <c r="J159" i="10"/>
  <c r="K159" i="10" s="1"/>
  <c r="K9" i="10"/>
  <c r="AA39" i="9"/>
  <c r="AE44" i="4"/>
  <c r="R143" i="6"/>
  <c r="T143" i="6" s="1"/>
  <c r="T13" i="6"/>
  <c r="AI27" i="4"/>
  <c r="AE60" i="4" s="1"/>
  <c r="AB46" i="9"/>
  <c r="AI23" i="4"/>
  <c r="AE56" i="4" s="1"/>
  <c r="R142" i="6"/>
  <c r="T142" i="6" s="1"/>
  <c r="T9" i="6"/>
  <c r="AE31" i="3"/>
  <c r="AI15" i="4"/>
  <c r="R227" i="6"/>
  <c r="R141" i="6"/>
  <c r="R175" i="6"/>
  <c r="T8" i="6"/>
  <c r="J198" i="10"/>
  <c r="K198" i="10" s="1"/>
  <c r="K101" i="10"/>
  <c r="K30" i="10"/>
  <c r="R164" i="6"/>
  <c r="T164" i="6" s="1"/>
  <c r="T127" i="6"/>
  <c r="J160" i="10"/>
  <c r="K160" i="10" s="1"/>
  <c r="K13" i="10"/>
  <c r="AB58" i="4"/>
  <c r="R177" i="6"/>
  <c r="R145" i="6"/>
  <c r="T145" i="6" s="1"/>
  <c r="T24" i="6"/>
  <c r="AI21" i="4"/>
  <c r="J178" i="10"/>
  <c r="K178" i="10" s="1"/>
  <c r="K109" i="10"/>
  <c r="J174" i="10"/>
  <c r="K174" i="10" s="1"/>
  <c r="K87" i="10"/>
  <c r="R179" i="6"/>
  <c r="T40" i="6"/>
  <c r="AB32" i="4"/>
  <c r="AE58" i="4"/>
  <c r="J166" i="10"/>
  <c r="K166" i="10" s="1"/>
  <c r="K39" i="10"/>
  <c r="R152" i="6"/>
  <c r="T152" i="6" s="1"/>
  <c r="T54" i="6"/>
  <c r="J163" i="10"/>
  <c r="K163" i="10" s="1"/>
  <c r="K28" i="10"/>
  <c r="AH13" i="9"/>
  <c r="AA30" i="9" s="1"/>
  <c r="AI26" i="4"/>
  <c r="AE59" i="4" s="1"/>
  <c r="T76" i="6"/>
  <c r="AI30" i="4"/>
  <c r="AE63" i="4" s="1"/>
  <c r="J181" i="10"/>
  <c r="K181" i="10" s="1"/>
  <c r="K127" i="10"/>
  <c r="AB31" i="3"/>
  <c r="AI29" i="4"/>
  <c r="AB62" i="4" s="1"/>
  <c r="AI15" i="3"/>
  <c r="AB32" i="3" s="1"/>
  <c r="AI17" i="4"/>
  <c r="AB41" i="9"/>
  <c r="K76" i="10"/>
  <c r="AI13" i="4"/>
  <c r="R149" i="6"/>
  <c r="T149" i="6" s="1"/>
  <c r="T39" i="6"/>
  <c r="K34" i="10"/>
  <c r="R232" i="6"/>
  <c r="T101" i="6"/>
  <c r="AI12" i="4"/>
  <c r="AE45" i="4" s="1"/>
  <c r="R161" i="6"/>
  <c r="T161" i="6" s="1"/>
  <c r="T109" i="6"/>
  <c r="R157" i="6"/>
  <c r="T157" i="6" s="1"/>
  <c r="T87" i="6"/>
  <c r="AA41" i="9"/>
  <c r="R37" i="6"/>
  <c r="R178" i="6" s="1"/>
  <c r="AE14" i="4"/>
  <c r="J37" i="10"/>
  <c r="AN37" i="1"/>
  <c r="J164" i="10"/>
  <c r="K164" i="10" s="1"/>
  <c r="K33" i="10"/>
  <c r="AA40" i="9"/>
  <c r="AD8" i="9"/>
  <c r="AC40" i="9"/>
  <c r="AH8" i="9" l="1"/>
  <c r="U25" i="9" s="1"/>
  <c r="AI13" i="3"/>
  <c r="Z30" i="3" s="1"/>
  <c r="R181" i="6"/>
  <c r="T181" i="6" s="1"/>
  <c r="R197" i="6" s="1"/>
  <c r="M13" i="8" s="1"/>
  <c r="AE42" i="4"/>
  <c r="J133" i="10"/>
  <c r="R133" i="6"/>
  <c r="AA32" i="9"/>
  <c r="J147" i="10"/>
  <c r="K147" i="10" s="1"/>
  <c r="AE24" i="3"/>
  <c r="R155" i="6"/>
  <c r="T155" i="6" s="1"/>
  <c r="AD30" i="9"/>
  <c r="Z25" i="9"/>
  <c r="S25" i="9"/>
  <c r="I25" i="9"/>
  <c r="AG25" i="9"/>
  <c r="E25" i="9"/>
  <c r="L25" i="9"/>
  <c r="M25" i="9"/>
  <c r="O25" i="9"/>
  <c r="C25" i="9"/>
  <c r="AB25" i="9"/>
  <c r="AC25" i="9"/>
  <c r="AA25" i="9"/>
  <c r="T178" i="6"/>
  <c r="R194" i="6" s="1"/>
  <c r="M10" i="8" s="1"/>
  <c r="J165" i="10"/>
  <c r="K165" i="10" s="1"/>
  <c r="K37" i="10"/>
  <c r="AB60" i="4"/>
  <c r="T141" i="6"/>
  <c r="J196" i="10"/>
  <c r="K196" i="10" s="1"/>
  <c r="K77" i="10"/>
  <c r="H44" i="4"/>
  <c r="AH44" i="4"/>
  <c r="L44" i="4"/>
  <c r="T44" i="4"/>
  <c r="C44" i="4"/>
  <c r="AG44" i="4"/>
  <c r="AA44" i="4"/>
  <c r="V44" i="4"/>
  <c r="X44" i="4"/>
  <c r="M44" i="4"/>
  <c r="G44" i="4"/>
  <c r="Q44" i="4"/>
  <c r="F44" i="4"/>
  <c r="P44" i="4"/>
  <c r="U44" i="4"/>
  <c r="E44" i="4"/>
  <c r="W44" i="4"/>
  <c r="Z44" i="4"/>
  <c r="J44" i="4"/>
  <c r="R44" i="4"/>
  <c r="AF44" i="4"/>
  <c r="N44" i="4"/>
  <c r="K44" i="4"/>
  <c r="S44" i="4"/>
  <c r="I44" i="4"/>
  <c r="O44" i="4"/>
  <c r="Y44" i="4"/>
  <c r="D44" i="4"/>
  <c r="AC44" i="4"/>
  <c r="AD44" i="4"/>
  <c r="AB44" i="4"/>
  <c r="H50" i="4"/>
  <c r="I50" i="4"/>
  <c r="Y50" i="4"/>
  <c r="S50" i="4"/>
  <c r="F50" i="4"/>
  <c r="Q50" i="4"/>
  <c r="M50" i="4"/>
  <c r="G50" i="4"/>
  <c r="K50" i="4"/>
  <c r="X50" i="4"/>
  <c r="C50" i="4"/>
  <c r="J50" i="4"/>
  <c r="AG50" i="4"/>
  <c r="L50" i="4"/>
  <c r="AF50" i="4"/>
  <c r="AA50" i="4"/>
  <c r="AH50" i="4"/>
  <c r="P50" i="4"/>
  <c r="R50" i="4"/>
  <c r="D50" i="4"/>
  <c r="O50" i="4"/>
  <c r="Z50" i="4"/>
  <c r="E50" i="4"/>
  <c r="T50" i="4"/>
  <c r="W50" i="4"/>
  <c r="N50" i="4"/>
  <c r="U50" i="4"/>
  <c r="V50" i="4"/>
  <c r="AD50" i="4"/>
  <c r="AC50" i="4"/>
  <c r="AB50" i="4"/>
  <c r="T179" i="6"/>
  <c r="T232" i="6"/>
  <c r="R248" i="6" s="1"/>
  <c r="M47" i="8" s="1"/>
  <c r="H30" i="3"/>
  <c r="X30" i="3"/>
  <c r="S30" i="3"/>
  <c r="N30" i="3"/>
  <c r="R30" i="3"/>
  <c r="Q30" i="3"/>
  <c r="AF30" i="3"/>
  <c r="P30" i="3"/>
  <c r="AH30" i="3"/>
  <c r="L30" i="3"/>
  <c r="AA30" i="3"/>
  <c r="M30" i="3"/>
  <c r="I30" i="3"/>
  <c r="C30" i="3"/>
  <c r="T30" i="3"/>
  <c r="U30" i="3"/>
  <c r="Y30" i="3"/>
  <c r="AD30" i="3"/>
  <c r="AB30" i="3"/>
  <c r="R180" i="6"/>
  <c r="R153" i="6"/>
  <c r="T153" i="6" s="1"/>
  <c r="T57" i="6"/>
  <c r="R165" i="6"/>
  <c r="T165" i="6" s="1"/>
  <c r="T131" i="6"/>
  <c r="N24" i="3"/>
  <c r="I24" i="3"/>
  <c r="AH24" i="3"/>
  <c r="K24" i="3"/>
  <c r="W24" i="3"/>
  <c r="C24" i="3"/>
  <c r="E24" i="3"/>
  <c r="AG24" i="3"/>
  <c r="D24" i="3"/>
  <c r="Y24" i="3"/>
  <c r="V24" i="3"/>
  <c r="R24" i="3"/>
  <c r="U24" i="3"/>
  <c r="H24" i="3"/>
  <c r="L24" i="3"/>
  <c r="M24" i="3"/>
  <c r="O24" i="3"/>
  <c r="J24" i="3"/>
  <c r="AA24" i="3"/>
  <c r="X24" i="3"/>
  <c r="T24" i="3"/>
  <c r="F24" i="3"/>
  <c r="P24" i="3"/>
  <c r="Z24" i="3"/>
  <c r="Q24" i="3"/>
  <c r="G24" i="3"/>
  <c r="AF24" i="3"/>
  <c r="S24" i="3"/>
  <c r="AC24" i="3"/>
  <c r="AD24" i="3"/>
  <c r="T228" i="6"/>
  <c r="R148" i="6"/>
  <c r="T148" i="6" s="1"/>
  <c r="T37" i="6"/>
  <c r="AE32" i="3"/>
  <c r="Z32" i="9"/>
  <c r="B32" i="9"/>
  <c r="F32" i="9"/>
  <c r="U32" i="9"/>
  <c r="W32" i="9"/>
  <c r="E32" i="9"/>
  <c r="I32" i="9"/>
  <c r="R32" i="9"/>
  <c r="AG32" i="9"/>
  <c r="C32" i="9"/>
  <c r="P32" i="9"/>
  <c r="J32" i="9"/>
  <c r="AF32" i="9"/>
  <c r="H32" i="9"/>
  <c r="Y32" i="9"/>
  <c r="Q32" i="9"/>
  <c r="O32" i="9"/>
  <c r="AE32" i="9"/>
  <c r="X32" i="9"/>
  <c r="V32" i="9"/>
  <c r="S32" i="9"/>
  <c r="K32" i="9"/>
  <c r="D32" i="9"/>
  <c r="M32" i="9"/>
  <c r="L32" i="9"/>
  <c r="N32" i="9"/>
  <c r="T32" i="9"/>
  <c r="G32" i="9"/>
  <c r="AB32" i="9"/>
  <c r="AC32" i="9"/>
  <c r="R228" i="6"/>
  <c r="R230" i="6"/>
  <c r="T77" i="6"/>
  <c r="AI10" i="3"/>
  <c r="H26" i="3"/>
  <c r="AH26" i="3"/>
  <c r="G26" i="3"/>
  <c r="Q26" i="3"/>
  <c r="F26" i="3"/>
  <c r="N26" i="3"/>
  <c r="Z26" i="3"/>
  <c r="AF26" i="3"/>
  <c r="M26" i="3"/>
  <c r="R26" i="3"/>
  <c r="C26" i="3"/>
  <c r="I26" i="3"/>
  <c r="E26" i="3"/>
  <c r="U26" i="3"/>
  <c r="T26" i="3"/>
  <c r="W26" i="3"/>
  <c r="X26" i="3"/>
  <c r="AA26" i="3"/>
  <c r="V26" i="3"/>
  <c r="AG26" i="3"/>
  <c r="O26" i="3"/>
  <c r="K26" i="3"/>
  <c r="P26" i="3"/>
  <c r="S26" i="3"/>
  <c r="L26" i="3"/>
  <c r="Y26" i="3"/>
  <c r="J26" i="3"/>
  <c r="D26" i="3"/>
  <c r="AC26" i="3"/>
  <c r="AD26" i="3"/>
  <c r="AB26" i="3"/>
  <c r="J182" i="10"/>
  <c r="K182" i="10" s="1"/>
  <c r="K131" i="10"/>
  <c r="H54" i="4"/>
  <c r="R54" i="4"/>
  <c r="M54" i="4"/>
  <c r="D54" i="4"/>
  <c r="J54" i="4"/>
  <c r="W54" i="4"/>
  <c r="L54" i="4"/>
  <c r="C54" i="4"/>
  <c r="S54" i="4"/>
  <c r="T54" i="4"/>
  <c r="O54" i="4"/>
  <c r="V54" i="4"/>
  <c r="Z54" i="4"/>
  <c r="N54" i="4"/>
  <c r="AH54" i="4"/>
  <c r="F54" i="4"/>
  <c r="Q54" i="4"/>
  <c r="K54" i="4"/>
  <c r="E54" i="4"/>
  <c r="X54" i="4"/>
  <c r="I54" i="4"/>
  <c r="P54" i="4"/>
  <c r="AF54" i="4"/>
  <c r="G54" i="4"/>
  <c r="AA54" i="4"/>
  <c r="AG54" i="4"/>
  <c r="U54" i="4"/>
  <c r="Y54" i="4"/>
  <c r="AD54" i="4"/>
  <c r="AC54" i="4"/>
  <c r="AB54" i="4"/>
  <c r="T233" i="6"/>
  <c r="R249" i="6" s="1"/>
  <c r="M48" i="8" s="1"/>
  <c r="AE32" i="4"/>
  <c r="H40" i="4"/>
  <c r="AH40" i="4"/>
  <c r="AG40" i="4"/>
  <c r="M40" i="4"/>
  <c r="G40" i="4"/>
  <c r="P40" i="4"/>
  <c r="I40" i="4"/>
  <c r="L40" i="4"/>
  <c r="Y40" i="4"/>
  <c r="AA40" i="4"/>
  <c r="S40" i="4"/>
  <c r="Z40" i="4"/>
  <c r="C40" i="4"/>
  <c r="T40" i="4"/>
  <c r="Q40" i="4"/>
  <c r="E40" i="4"/>
  <c r="U40" i="4"/>
  <c r="W40" i="4"/>
  <c r="X40" i="4"/>
  <c r="V40" i="4"/>
  <c r="AF40" i="4"/>
  <c r="K40" i="4"/>
  <c r="F40" i="4"/>
  <c r="N40" i="4"/>
  <c r="J40" i="4"/>
  <c r="R40" i="4"/>
  <c r="O40" i="4"/>
  <c r="D40" i="4"/>
  <c r="AB40" i="4"/>
  <c r="AC40" i="4"/>
  <c r="AD40" i="4"/>
  <c r="H41" i="4"/>
  <c r="S41" i="4"/>
  <c r="G41" i="4"/>
  <c r="Q41" i="4"/>
  <c r="K41" i="4"/>
  <c r="R41" i="4"/>
  <c r="AA41" i="4"/>
  <c r="V41" i="4"/>
  <c r="D41" i="4"/>
  <c r="P41" i="4"/>
  <c r="M41" i="4"/>
  <c r="Z41" i="4"/>
  <c r="O41" i="4"/>
  <c r="I41" i="4"/>
  <c r="AH41" i="4"/>
  <c r="Y41" i="4"/>
  <c r="N41" i="4"/>
  <c r="E41" i="4"/>
  <c r="T41" i="4"/>
  <c r="F41" i="4"/>
  <c r="AF41" i="4"/>
  <c r="X41" i="4"/>
  <c r="W41" i="4"/>
  <c r="C41" i="4"/>
  <c r="L41" i="4"/>
  <c r="U41" i="4"/>
  <c r="AG41" i="4"/>
  <c r="J41" i="4"/>
  <c r="AC41" i="4"/>
  <c r="AD41" i="4"/>
  <c r="R183" i="6"/>
  <c r="H49" i="4"/>
  <c r="Y49" i="4"/>
  <c r="T49" i="4"/>
  <c r="O49" i="4"/>
  <c r="AG49" i="4"/>
  <c r="N49" i="4"/>
  <c r="G49" i="4"/>
  <c r="AA49" i="4"/>
  <c r="AF49" i="4"/>
  <c r="Q49" i="4"/>
  <c r="L49" i="4"/>
  <c r="M49" i="4"/>
  <c r="F49" i="4"/>
  <c r="P49" i="4"/>
  <c r="S49" i="4"/>
  <c r="C49" i="4"/>
  <c r="X49" i="4"/>
  <c r="AH49" i="4"/>
  <c r="E49" i="4"/>
  <c r="R49" i="4"/>
  <c r="W49" i="4"/>
  <c r="J49" i="4"/>
  <c r="Z49" i="4"/>
  <c r="V49" i="4"/>
  <c r="K49" i="4"/>
  <c r="D49" i="4"/>
  <c r="U49" i="4"/>
  <c r="I49" i="4"/>
  <c r="AD49" i="4"/>
  <c r="AC49" i="4"/>
  <c r="AB49" i="4"/>
  <c r="AI8" i="3"/>
  <c r="AI10" i="4"/>
  <c r="AE43" i="4" s="1"/>
  <c r="AH7" i="9"/>
  <c r="AD24" i="9" s="1"/>
  <c r="AH14" i="9"/>
  <c r="AD31" i="9" s="1"/>
  <c r="R229" i="6"/>
  <c r="R154" i="6"/>
  <c r="T154" i="6" s="1"/>
  <c r="T63" i="6"/>
  <c r="T229" i="6" s="1"/>
  <c r="H48" i="4"/>
  <c r="I48" i="4"/>
  <c r="S48" i="4"/>
  <c r="AH48" i="4"/>
  <c r="J48" i="4"/>
  <c r="P48" i="4"/>
  <c r="O48" i="4"/>
  <c r="T48" i="4"/>
  <c r="L48" i="4"/>
  <c r="D48" i="4"/>
  <c r="AA48" i="4"/>
  <c r="X48" i="4"/>
  <c r="Q48" i="4"/>
  <c r="R48" i="4"/>
  <c r="Y48" i="4"/>
  <c r="N48" i="4"/>
  <c r="AG48" i="4"/>
  <c r="M48" i="4"/>
  <c r="G48" i="4"/>
  <c r="W48" i="4"/>
  <c r="AF48" i="4"/>
  <c r="E48" i="4"/>
  <c r="V48" i="4"/>
  <c r="K48" i="4"/>
  <c r="F48" i="4"/>
  <c r="U48" i="4"/>
  <c r="Z48" i="4"/>
  <c r="C48" i="4"/>
  <c r="AC48" i="4"/>
  <c r="AD48" i="4"/>
  <c r="AB48" i="4"/>
  <c r="K192" i="10"/>
  <c r="T182" i="6"/>
  <c r="R198" i="6" s="1"/>
  <c r="M14" i="8" s="1"/>
  <c r="AI22" i="4"/>
  <c r="AE55" i="4" s="1"/>
  <c r="AH11" i="9"/>
  <c r="AD28" i="9" s="1"/>
  <c r="AE30" i="3"/>
  <c r="J161" i="10"/>
  <c r="K161" i="10" s="1"/>
  <c r="J193" i="10"/>
  <c r="K193" i="10" s="1"/>
  <c r="J142" i="10"/>
  <c r="K142" i="10" s="1"/>
  <c r="K18" i="10"/>
  <c r="J200" i="10"/>
  <c r="K200" i="10" s="1"/>
  <c r="K126" i="10"/>
  <c r="H56" i="4"/>
  <c r="O56" i="4"/>
  <c r="E56" i="4"/>
  <c r="T56" i="4"/>
  <c r="V56" i="4"/>
  <c r="X56" i="4"/>
  <c r="F56" i="4"/>
  <c r="J56" i="4"/>
  <c r="R56" i="4"/>
  <c r="D56" i="4"/>
  <c r="Y56" i="4"/>
  <c r="L56" i="4"/>
  <c r="AG56" i="4"/>
  <c r="C56" i="4"/>
  <c r="N56" i="4"/>
  <c r="G56" i="4"/>
  <c r="AF56" i="4"/>
  <c r="K56" i="4"/>
  <c r="AA56" i="4"/>
  <c r="AH56" i="4"/>
  <c r="Q56" i="4"/>
  <c r="W56" i="4"/>
  <c r="I56" i="4"/>
  <c r="Z56" i="4"/>
  <c r="S56" i="4"/>
  <c r="P56" i="4"/>
  <c r="M56" i="4"/>
  <c r="U56" i="4"/>
  <c r="AD56" i="4"/>
  <c r="AC56" i="4"/>
  <c r="AB56" i="4"/>
  <c r="AI19" i="4"/>
  <c r="AE52" i="4" s="1"/>
  <c r="AI12" i="3"/>
  <c r="AE29" i="3" s="1"/>
  <c r="K158" i="10"/>
  <c r="H51" i="4"/>
  <c r="Z51" i="4"/>
  <c r="AG51" i="4"/>
  <c r="G51" i="4"/>
  <c r="F51" i="4"/>
  <c r="T51" i="4"/>
  <c r="V51" i="4"/>
  <c r="D51" i="4"/>
  <c r="I51" i="4"/>
  <c r="K51" i="4"/>
  <c r="J51" i="4"/>
  <c r="E51" i="4"/>
  <c r="W51" i="4"/>
  <c r="AA51" i="4"/>
  <c r="C51" i="4"/>
  <c r="U51" i="4"/>
  <c r="Q51" i="4"/>
  <c r="R51" i="4"/>
  <c r="S51" i="4"/>
  <c r="L51" i="4"/>
  <c r="O51" i="4"/>
  <c r="AH51" i="4"/>
  <c r="AF51" i="4"/>
  <c r="M51" i="4"/>
  <c r="N51" i="4"/>
  <c r="X51" i="4"/>
  <c r="P51" i="4"/>
  <c r="Y51" i="4"/>
  <c r="AB51" i="4"/>
  <c r="AD51" i="4"/>
  <c r="AC51" i="4"/>
  <c r="J197" i="10"/>
  <c r="K197" i="10" s="1"/>
  <c r="J173" i="10"/>
  <c r="K173" i="10" s="1"/>
  <c r="K80" i="10"/>
  <c r="AB41" i="4"/>
  <c r="R235" i="6"/>
  <c r="R144" i="6"/>
  <c r="T144" i="6" s="1"/>
  <c r="R176" i="6"/>
  <c r="T18" i="6"/>
  <c r="R234" i="6"/>
  <c r="T126" i="6"/>
  <c r="J46" i="4"/>
  <c r="L46" i="4"/>
  <c r="AA46" i="4"/>
  <c r="E46" i="4"/>
  <c r="AG46" i="4"/>
  <c r="Y46" i="4"/>
  <c r="R46" i="4"/>
  <c r="H46" i="4"/>
  <c r="S46" i="4"/>
  <c r="U46" i="4"/>
  <c r="I46" i="4"/>
  <c r="Z46" i="4"/>
  <c r="O46" i="4"/>
  <c r="M46" i="4"/>
  <c r="F46" i="4"/>
  <c r="N46" i="4"/>
  <c r="D46" i="4"/>
  <c r="V46" i="4"/>
  <c r="C46" i="4"/>
  <c r="W46" i="4"/>
  <c r="Q46" i="4"/>
  <c r="G46" i="4"/>
  <c r="AF46" i="4"/>
  <c r="T46" i="4"/>
  <c r="P46" i="4"/>
  <c r="X46" i="4"/>
  <c r="AH46" i="4"/>
  <c r="K46" i="4"/>
  <c r="AC46" i="4"/>
  <c r="AD46" i="4"/>
  <c r="AB46" i="4"/>
  <c r="AD25" i="9"/>
  <c r="H32" i="3"/>
  <c r="S32" i="3"/>
  <c r="O32" i="3"/>
  <c r="G32" i="3"/>
  <c r="U32" i="3"/>
  <c r="W32" i="3"/>
  <c r="D32" i="3"/>
  <c r="T32" i="3"/>
  <c r="Y32" i="3"/>
  <c r="K32" i="3"/>
  <c r="C32" i="3"/>
  <c r="N32" i="3"/>
  <c r="AF32" i="3"/>
  <c r="AA32" i="3"/>
  <c r="R32" i="3"/>
  <c r="L32" i="3"/>
  <c r="AH32" i="3"/>
  <c r="M32" i="3"/>
  <c r="P32" i="3"/>
  <c r="X32" i="3"/>
  <c r="Q32" i="3"/>
  <c r="E32" i="3"/>
  <c r="F32" i="3"/>
  <c r="V32" i="3"/>
  <c r="J32" i="3"/>
  <c r="Z32" i="3"/>
  <c r="AG32" i="3"/>
  <c r="I32" i="3"/>
  <c r="AC32" i="3"/>
  <c r="AD32" i="3"/>
  <c r="H59" i="4"/>
  <c r="AA59" i="4"/>
  <c r="O59" i="4"/>
  <c r="G59" i="4"/>
  <c r="F59" i="4"/>
  <c r="Y59" i="4"/>
  <c r="AG59" i="4"/>
  <c r="K59" i="4"/>
  <c r="X59" i="4"/>
  <c r="M59" i="4"/>
  <c r="AF59" i="4"/>
  <c r="I59" i="4"/>
  <c r="Z59" i="4"/>
  <c r="C59" i="4"/>
  <c r="L59" i="4"/>
  <c r="R59" i="4"/>
  <c r="E59" i="4"/>
  <c r="V59" i="4"/>
  <c r="S59" i="4"/>
  <c r="D59" i="4"/>
  <c r="N59" i="4"/>
  <c r="W59" i="4"/>
  <c r="P59" i="4"/>
  <c r="AH59" i="4"/>
  <c r="Q59" i="4"/>
  <c r="U59" i="4"/>
  <c r="J59" i="4"/>
  <c r="T59" i="4"/>
  <c r="AB59" i="4"/>
  <c r="AD59" i="4"/>
  <c r="AC59" i="4"/>
  <c r="J146" i="10"/>
  <c r="K146" i="10" s="1"/>
  <c r="J170" i="10"/>
  <c r="K170" i="10" s="1"/>
  <c r="K57" i="10"/>
  <c r="AI31" i="4"/>
  <c r="AE64" i="4" s="1"/>
  <c r="G29" i="9"/>
  <c r="AF29" i="9"/>
  <c r="Z29" i="9"/>
  <c r="AE29" i="9"/>
  <c r="Y29" i="9"/>
  <c r="O29" i="9"/>
  <c r="X29" i="9"/>
  <c r="C29" i="9"/>
  <c r="H29" i="9"/>
  <c r="V29" i="9"/>
  <c r="W29" i="9"/>
  <c r="Q29" i="9"/>
  <c r="B29" i="9"/>
  <c r="S29" i="9"/>
  <c r="L29" i="9"/>
  <c r="D29" i="9"/>
  <c r="F29" i="9"/>
  <c r="I29" i="9"/>
  <c r="E29" i="9"/>
  <c r="N29" i="9"/>
  <c r="T29" i="9"/>
  <c r="M29" i="9"/>
  <c r="R29" i="9"/>
  <c r="K29" i="9"/>
  <c r="U29" i="9"/>
  <c r="J29" i="9"/>
  <c r="P29" i="9"/>
  <c r="AG29" i="9"/>
  <c r="AC29" i="9"/>
  <c r="AB29" i="9"/>
  <c r="AA29" i="9"/>
  <c r="K141" i="10"/>
  <c r="H42" i="4"/>
  <c r="N42" i="4"/>
  <c r="I42" i="4"/>
  <c r="L42" i="4"/>
  <c r="X42" i="4"/>
  <c r="U42" i="4"/>
  <c r="F42" i="4"/>
  <c r="W42" i="4"/>
  <c r="T42" i="4"/>
  <c r="G42" i="4"/>
  <c r="O42" i="4"/>
  <c r="K42" i="4"/>
  <c r="Q42" i="4"/>
  <c r="P42" i="4"/>
  <c r="AH42" i="4"/>
  <c r="J42" i="4"/>
  <c r="S42" i="4"/>
  <c r="R42" i="4"/>
  <c r="V42" i="4"/>
  <c r="D42" i="4"/>
  <c r="M42" i="4"/>
  <c r="AF42" i="4"/>
  <c r="Z42" i="4"/>
  <c r="AA42" i="4"/>
  <c r="AG42" i="4"/>
  <c r="E42" i="4"/>
  <c r="Y42" i="4"/>
  <c r="C42" i="4"/>
  <c r="AD42" i="4"/>
  <c r="AC42" i="4"/>
  <c r="J180" i="10"/>
  <c r="K180" i="10" s="1"/>
  <c r="AI24" i="4"/>
  <c r="AA47" i="9"/>
  <c r="AA43" i="9"/>
  <c r="H63" i="4"/>
  <c r="W63" i="4"/>
  <c r="AF63" i="4"/>
  <c r="F63" i="4"/>
  <c r="N63" i="4"/>
  <c r="P63" i="4"/>
  <c r="U63" i="4"/>
  <c r="J63" i="4"/>
  <c r="R63" i="4"/>
  <c r="K63" i="4"/>
  <c r="Z63" i="4"/>
  <c r="M63" i="4"/>
  <c r="AH63" i="4"/>
  <c r="I63" i="4"/>
  <c r="L63" i="4"/>
  <c r="X63" i="4"/>
  <c r="AG63" i="4"/>
  <c r="E63" i="4"/>
  <c r="AA63" i="4"/>
  <c r="D63" i="4"/>
  <c r="T63" i="4"/>
  <c r="G63" i="4"/>
  <c r="C63" i="4"/>
  <c r="Y63" i="4"/>
  <c r="O63" i="4"/>
  <c r="V63" i="4"/>
  <c r="Q63" i="4"/>
  <c r="S63" i="4"/>
  <c r="AC63" i="4"/>
  <c r="AD63" i="4"/>
  <c r="AB63" i="4"/>
  <c r="T227" i="6"/>
  <c r="AE48" i="4"/>
  <c r="AI14" i="4"/>
  <c r="AE47" i="4" s="1"/>
  <c r="J194" i="10"/>
  <c r="K194" i="10" s="1"/>
  <c r="AG62" i="4"/>
  <c r="V62" i="4"/>
  <c r="R62" i="4"/>
  <c r="C62" i="4"/>
  <c r="Y62" i="4"/>
  <c r="K62" i="4"/>
  <c r="AH62" i="4"/>
  <c r="J62" i="4"/>
  <c r="O62" i="4"/>
  <c r="Z62" i="4"/>
  <c r="P62" i="4"/>
  <c r="AA62" i="4"/>
  <c r="Q62" i="4"/>
  <c r="U62" i="4"/>
  <c r="D62" i="4"/>
  <c r="H62" i="4"/>
  <c r="S62" i="4"/>
  <c r="G62" i="4"/>
  <c r="F62" i="4"/>
  <c r="M62" i="4"/>
  <c r="E62" i="4"/>
  <c r="L62" i="4"/>
  <c r="X62" i="4"/>
  <c r="I62" i="4"/>
  <c r="T62" i="4"/>
  <c r="AF62" i="4"/>
  <c r="N62" i="4"/>
  <c r="W62" i="4"/>
  <c r="AD62" i="4"/>
  <c r="AC62" i="4"/>
  <c r="J144" i="10"/>
  <c r="K144" i="10" s="1"/>
  <c r="H28" i="3"/>
  <c r="R28" i="3"/>
  <c r="K28" i="3"/>
  <c r="I28" i="3"/>
  <c r="L28" i="3"/>
  <c r="T28" i="3"/>
  <c r="E28" i="3"/>
  <c r="X28" i="3"/>
  <c r="N28" i="3"/>
  <c r="O28" i="3"/>
  <c r="AH28" i="3"/>
  <c r="S28" i="3"/>
  <c r="M28" i="3"/>
  <c r="AA28" i="3"/>
  <c r="Q28" i="3"/>
  <c r="D28" i="3"/>
  <c r="J28" i="3"/>
  <c r="F28" i="3"/>
  <c r="G28" i="3"/>
  <c r="Y28" i="3"/>
  <c r="Z28" i="3"/>
  <c r="P28" i="3"/>
  <c r="W28" i="3"/>
  <c r="AF28" i="3"/>
  <c r="C28" i="3"/>
  <c r="U28" i="3"/>
  <c r="AG28" i="3"/>
  <c r="V28" i="3"/>
  <c r="AC28" i="3"/>
  <c r="AB28" i="3"/>
  <c r="AD28" i="3"/>
  <c r="J149" i="10"/>
  <c r="K149" i="10" s="1"/>
  <c r="H31" i="3"/>
  <c r="Y31" i="3"/>
  <c r="X31" i="3"/>
  <c r="AF31" i="3"/>
  <c r="G31" i="3"/>
  <c r="C31" i="3"/>
  <c r="K31" i="3"/>
  <c r="R31" i="3"/>
  <c r="E31" i="3"/>
  <c r="N31" i="3"/>
  <c r="AA31" i="3"/>
  <c r="V31" i="3"/>
  <c r="P31" i="3"/>
  <c r="J31" i="3"/>
  <c r="AG31" i="3"/>
  <c r="U31" i="3"/>
  <c r="Z31" i="3"/>
  <c r="S31" i="3"/>
  <c r="F31" i="3"/>
  <c r="I31" i="3"/>
  <c r="O31" i="3"/>
  <c r="AH31" i="3"/>
  <c r="L31" i="3"/>
  <c r="T31" i="3"/>
  <c r="M31" i="3"/>
  <c r="D31" i="3"/>
  <c r="W31" i="3"/>
  <c r="Q31" i="3"/>
  <c r="AC31" i="3"/>
  <c r="AD31" i="3"/>
  <c r="AE46" i="4"/>
  <c r="J175" i="10"/>
  <c r="K175" i="10" s="1"/>
  <c r="K90" i="10"/>
  <c r="AE62" i="4"/>
  <c r="AI20" i="4"/>
  <c r="AH9" i="9"/>
  <c r="H45" i="4"/>
  <c r="O45" i="4"/>
  <c r="U45" i="4"/>
  <c r="N45" i="4"/>
  <c r="Y45" i="4"/>
  <c r="W45" i="4"/>
  <c r="I45" i="4"/>
  <c r="AH45" i="4"/>
  <c r="G45" i="4"/>
  <c r="S45" i="4"/>
  <c r="AF45" i="4"/>
  <c r="AG45" i="4"/>
  <c r="C45" i="4"/>
  <c r="Z45" i="4"/>
  <c r="V45" i="4"/>
  <c r="X45" i="4"/>
  <c r="E45" i="4"/>
  <c r="J45" i="4"/>
  <c r="T45" i="4"/>
  <c r="D45" i="4"/>
  <c r="P45" i="4"/>
  <c r="Q45" i="4"/>
  <c r="L45" i="4"/>
  <c r="M45" i="4"/>
  <c r="R45" i="4"/>
  <c r="AA45" i="4"/>
  <c r="K45" i="4"/>
  <c r="F45" i="4"/>
  <c r="AB45" i="4"/>
  <c r="AC45" i="4"/>
  <c r="AD45" i="4"/>
  <c r="T177" i="6"/>
  <c r="R193" i="6" s="1"/>
  <c r="M9" i="8" s="1"/>
  <c r="G30" i="9"/>
  <c r="Y30" i="9"/>
  <c r="K30" i="9"/>
  <c r="AF30" i="9"/>
  <c r="AG30" i="9"/>
  <c r="S30" i="9"/>
  <c r="J30" i="9"/>
  <c r="P30" i="9"/>
  <c r="E30" i="9"/>
  <c r="F30" i="9"/>
  <c r="X30" i="9"/>
  <c r="B30" i="9"/>
  <c r="H30" i="9"/>
  <c r="V30" i="9"/>
  <c r="M30" i="9"/>
  <c r="Z30" i="9"/>
  <c r="N30" i="9"/>
  <c r="T30" i="9"/>
  <c r="Q30" i="9"/>
  <c r="L30" i="9"/>
  <c r="AE30" i="9"/>
  <c r="O30" i="9"/>
  <c r="I30" i="9"/>
  <c r="W30" i="9"/>
  <c r="R30" i="9"/>
  <c r="D30" i="9"/>
  <c r="U30" i="9"/>
  <c r="C30" i="9"/>
  <c r="AB30" i="9"/>
  <c r="AC30" i="9"/>
  <c r="T175" i="6"/>
  <c r="R191" i="6" s="1"/>
  <c r="M7" i="8" s="1"/>
  <c r="M60" i="4"/>
  <c r="AF60" i="4"/>
  <c r="J60" i="4"/>
  <c r="C60" i="4"/>
  <c r="V60" i="4"/>
  <c r="AG60" i="4"/>
  <c r="N60" i="4"/>
  <c r="Q60" i="4"/>
  <c r="S60" i="4"/>
  <c r="Z60" i="4"/>
  <c r="Y60" i="4"/>
  <c r="K60" i="4"/>
  <c r="L60" i="4"/>
  <c r="AA60" i="4"/>
  <c r="O60" i="4"/>
  <c r="G60" i="4"/>
  <c r="U60" i="4"/>
  <c r="X60" i="4"/>
  <c r="F60" i="4"/>
  <c r="I60" i="4"/>
  <c r="R60" i="4"/>
  <c r="AH60" i="4"/>
  <c r="E60" i="4"/>
  <c r="P60" i="4"/>
  <c r="W60" i="4"/>
  <c r="T60" i="4"/>
  <c r="D60" i="4"/>
  <c r="H60" i="4"/>
  <c r="AC60" i="4"/>
  <c r="AD60" i="4"/>
  <c r="AN133" i="1"/>
  <c r="AO77" i="1" s="1"/>
  <c r="R231" i="6"/>
  <c r="R156" i="6"/>
  <c r="T156" i="6" s="1"/>
  <c r="T80" i="6"/>
  <c r="H61" i="4"/>
  <c r="M61" i="4"/>
  <c r="G61" i="4"/>
  <c r="K61" i="4"/>
  <c r="C61" i="4"/>
  <c r="AF61" i="4"/>
  <c r="Z61" i="4"/>
  <c r="J61" i="4"/>
  <c r="D61" i="4"/>
  <c r="X61" i="4"/>
  <c r="AG61" i="4"/>
  <c r="I61" i="4"/>
  <c r="N61" i="4"/>
  <c r="P61" i="4"/>
  <c r="F61" i="4"/>
  <c r="AH61" i="4"/>
  <c r="V61" i="4"/>
  <c r="Q61" i="4"/>
  <c r="R61" i="4"/>
  <c r="L61" i="4"/>
  <c r="O61" i="4"/>
  <c r="Y61" i="4"/>
  <c r="U61" i="4"/>
  <c r="S61" i="4"/>
  <c r="T61" i="4"/>
  <c r="W61" i="4"/>
  <c r="E61" i="4"/>
  <c r="AA61" i="4"/>
  <c r="AD61" i="4"/>
  <c r="AB61" i="4"/>
  <c r="AC61" i="4"/>
  <c r="AH10" i="9"/>
  <c r="AD27" i="9" s="1"/>
  <c r="AE50" i="4"/>
  <c r="AD16" i="9"/>
  <c r="AD41" i="9" s="1"/>
  <c r="H58" i="4"/>
  <c r="Z58" i="4"/>
  <c r="AA58" i="4"/>
  <c r="R58" i="4"/>
  <c r="Q58" i="4"/>
  <c r="S58" i="4"/>
  <c r="Y58" i="4"/>
  <c r="F58" i="4"/>
  <c r="I58" i="4"/>
  <c r="G58" i="4"/>
  <c r="AH58" i="4"/>
  <c r="P58" i="4"/>
  <c r="AG58" i="4"/>
  <c r="M58" i="4"/>
  <c r="L58" i="4"/>
  <c r="C58" i="4"/>
  <c r="AF58" i="4"/>
  <c r="K58" i="4"/>
  <c r="D58" i="4"/>
  <c r="T58" i="4"/>
  <c r="N58" i="4"/>
  <c r="U58" i="4"/>
  <c r="W58" i="4"/>
  <c r="V58" i="4"/>
  <c r="O58" i="4"/>
  <c r="E58" i="4"/>
  <c r="X58" i="4"/>
  <c r="J58" i="4"/>
  <c r="AC58" i="4"/>
  <c r="AD58" i="4"/>
  <c r="R158" i="6"/>
  <c r="T158" i="6" s="1"/>
  <c r="T90" i="6"/>
  <c r="J195" i="10"/>
  <c r="K195" i="10" s="1"/>
  <c r="J171" i="10"/>
  <c r="K171" i="10" s="1"/>
  <c r="K63" i="10"/>
  <c r="AE54" i="4"/>
  <c r="AC30" i="3" l="1"/>
  <c r="O30" i="3"/>
  <c r="V30" i="3"/>
  <c r="F30" i="3"/>
  <c r="P25" i="9"/>
  <c r="Q25" i="9"/>
  <c r="K25" i="9"/>
  <c r="N25" i="9"/>
  <c r="AO63" i="1"/>
  <c r="T25" i="9"/>
  <c r="R25" i="9"/>
  <c r="J25" i="9"/>
  <c r="AF25" i="9"/>
  <c r="AO90" i="1"/>
  <c r="V90" i="6" s="1"/>
  <c r="D30" i="3"/>
  <c r="J30" i="3"/>
  <c r="W30" i="3"/>
  <c r="E30" i="3"/>
  <c r="F25" i="9"/>
  <c r="Y25" i="9"/>
  <c r="AE25" i="9"/>
  <c r="V25" i="9"/>
  <c r="AO126" i="1"/>
  <c r="AP126" i="1" s="1"/>
  <c r="AG30" i="3"/>
  <c r="G30" i="3"/>
  <c r="K30" i="3"/>
  <c r="W25" i="9"/>
  <c r="H25" i="9"/>
  <c r="D25" i="9"/>
  <c r="G25" i="9"/>
  <c r="AO98" i="1"/>
  <c r="AO64" i="1"/>
  <c r="AO56" i="1"/>
  <c r="AO81" i="1"/>
  <c r="AO118" i="1"/>
  <c r="AO82" i="1"/>
  <c r="AO105" i="1"/>
  <c r="AO47" i="1"/>
  <c r="AO114" i="1"/>
  <c r="AO124" i="1"/>
  <c r="AO45" i="1"/>
  <c r="AO116" i="1"/>
  <c r="AO68" i="1"/>
  <c r="AO97" i="1"/>
  <c r="AO107" i="1"/>
  <c r="AO20" i="1"/>
  <c r="AO60" i="1"/>
  <c r="AO32" i="1"/>
  <c r="AO50" i="1"/>
  <c r="AO27" i="1"/>
  <c r="AO61" i="1"/>
  <c r="AO26" i="1"/>
  <c r="AO96" i="1"/>
  <c r="AO38" i="1"/>
  <c r="AO36" i="1"/>
  <c r="AO95" i="1"/>
  <c r="AO16" i="1"/>
  <c r="AO71" i="1"/>
  <c r="AO83" i="1"/>
  <c r="AO44" i="1"/>
  <c r="AO74" i="1"/>
  <c r="AO35" i="1"/>
  <c r="AO78" i="1"/>
  <c r="AO67" i="1"/>
  <c r="AO119" i="1"/>
  <c r="AO94" i="1"/>
  <c r="AO110" i="1"/>
  <c r="AO52" i="1"/>
  <c r="AO23" i="1"/>
  <c r="AO132" i="1"/>
  <c r="AO72" i="1"/>
  <c r="AO19" i="1"/>
  <c r="AO86" i="1"/>
  <c r="AO25" i="1"/>
  <c r="AO128" i="1"/>
  <c r="AO51" i="1"/>
  <c r="AO53" i="1"/>
  <c r="AO91" i="1"/>
  <c r="AO42" i="1"/>
  <c r="AO58" i="1"/>
  <c r="AO115" i="1"/>
  <c r="AO103" i="1"/>
  <c r="AO15" i="1"/>
  <c r="AO31" i="1"/>
  <c r="AO93" i="1"/>
  <c r="AO117" i="1"/>
  <c r="AO84" i="1"/>
  <c r="AO111" i="1"/>
  <c r="AO108" i="1"/>
  <c r="AO21" i="1"/>
  <c r="AO123" i="1"/>
  <c r="AO46" i="1"/>
  <c r="AO22" i="1"/>
  <c r="AO69" i="1"/>
  <c r="AO92" i="1"/>
  <c r="AO109" i="1"/>
  <c r="AO102" i="1"/>
  <c r="AO65" i="1"/>
  <c r="AO24" i="1"/>
  <c r="AO129" i="1"/>
  <c r="AO121" i="1"/>
  <c r="AO48" i="1"/>
  <c r="AO87" i="1"/>
  <c r="AO112" i="1"/>
  <c r="AO49" i="1"/>
  <c r="AO76" i="1"/>
  <c r="AO130" i="1"/>
  <c r="AO104" i="1"/>
  <c r="AO106" i="1"/>
  <c r="AO12" i="1"/>
  <c r="AO79" i="1"/>
  <c r="AO70" i="1"/>
  <c r="AO100" i="1"/>
  <c r="AO9" i="1"/>
  <c r="AO17" i="1"/>
  <c r="AO127" i="1"/>
  <c r="AO101" i="1"/>
  <c r="AO113" i="1"/>
  <c r="AO28" i="1"/>
  <c r="AO11" i="1"/>
  <c r="AO54" i="1"/>
  <c r="AO34" i="1"/>
  <c r="AO85" i="1"/>
  <c r="AO99" i="1"/>
  <c r="AO10" i="1"/>
  <c r="AO55" i="1"/>
  <c r="AO8" i="1"/>
  <c r="AO33" i="1"/>
  <c r="AO125" i="1"/>
  <c r="AO75" i="1"/>
  <c r="AO59" i="1"/>
  <c r="AO120" i="1"/>
  <c r="AO39" i="1"/>
  <c r="AO62" i="1"/>
  <c r="AO40" i="1"/>
  <c r="AO73" i="1"/>
  <c r="AO66" i="1"/>
  <c r="AO14" i="1"/>
  <c r="AO122" i="1"/>
  <c r="AO30" i="1"/>
  <c r="AO41" i="1"/>
  <c r="AO89" i="1"/>
  <c r="AO13" i="1"/>
  <c r="AO29" i="1"/>
  <c r="AO43" i="1"/>
  <c r="AO88" i="1"/>
  <c r="X25" i="9"/>
  <c r="B25" i="9"/>
  <c r="AO131" i="1"/>
  <c r="AO18" i="1"/>
  <c r="AO37" i="1"/>
  <c r="AO80" i="1"/>
  <c r="AO57" i="1"/>
  <c r="AP57" i="1" s="1"/>
  <c r="AI16" i="3"/>
  <c r="K33" i="3" s="1"/>
  <c r="K133" i="10"/>
  <c r="L53" i="10" s="1"/>
  <c r="T133" i="6"/>
  <c r="U63" i="6" s="1"/>
  <c r="R184" i="6"/>
  <c r="R207" i="6" s="1"/>
  <c r="AE25" i="3"/>
  <c r="AP63" i="1"/>
  <c r="R236" i="6"/>
  <c r="R260" i="6" s="1"/>
  <c r="AP77" i="1"/>
  <c r="AI14" i="9"/>
  <c r="H57" i="4"/>
  <c r="N57" i="4"/>
  <c r="M57" i="4"/>
  <c r="Y57" i="4"/>
  <c r="O57" i="4"/>
  <c r="F57" i="4"/>
  <c r="U57" i="4"/>
  <c r="W57" i="4"/>
  <c r="AF57" i="4"/>
  <c r="D57" i="4"/>
  <c r="J57" i="4"/>
  <c r="R57" i="4"/>
  <c r="AH57" i="4"/>
  <c r="L57" i="4"/>
  <c r="G57" i="4"/>
  <c r="AA57" i="4"/>
  <c r="AG57" i="4"/>
  <c r="Z57" i="4"/>
  <c r="S57" i="4"/>
  <c r="V57" i="4"/>
  <c r="X57" i="4"/>
  <c r="K57" i="4"/>
  <c r="I57" i="4"/>
  <c r="C57" i="4"/>
  <c r="P57" i="4"/>
  <c r="Q57" i="4"/>
  <c r="E57" i="4"/>
  <c r="T57" i="4"/>
  <c r="AD57" i="4"/>
  <c r="AC57" i="4"/>
  <c r="AB57" i="4"/>
  <c r="K150" i="10"/>
  <c r="L144" i="10" s="1"/>
  <c r="K201" i="10"/>
  <c r="L200" i="10" s="1"/>
  <c r="H27" i="3"/>
  <c r="Z27" i="3"/>
  <c r="R27" i="3"/>
  <c r="AA27" i="3"/>
  <c r="C27" i="3"/>
  <c r="X27" i="3"/>
  <c r="U27" i="3"/>
  <c r="K27" i="3"/>
  <c r="V27" i="3"/>
  <c r="D27" i="3"/>
  <c r="N27" i="3"/>
  <c r="W27" i="3"/>
  <c r="L27" i="3"/>
  <c r="P27" i="3"/>
  <c r="G27" i="3"/>
  <c r="AF27" i="3"/>
  <c r="T27" i="3"/>
  <c r="O27" i="3"/>
  <c r="Y27" i="3"/>
  <c r="I27" i="3"/>
  <c r="M27" i="3"/>
  <c r="E27" i="3"/>
  <c r="S27" i="3"/>
  <c r="Q27" i="3"/>
  <c r="AG27" i="3"/>
  <c r="F27" i="3"/>
  <c r="J27" i="3"/>
  <c r="AH27" i="3"/>
  <c r="AC27" i="3"/>
  <c r="AD27" i="3"/>
  <c r="AB27" i="3"/>
  <c r="AE27" i="3"/>
  <c r="H195" i="6"/>
  <c r="C11" i="8" s="1"/>
  <c r="P195" i="6"/>
  <c r="K11" i="8" s="1"/>
  <c r="I195" i="6"/>
  <c r="D11" i="8" s="1"/>
  <c r="J195" i="6"/>
  <c r="E11" i="8" s="1"/>
  <c r="M195" i="6"/>
  <c r="H11" i="8" s="1"/>
  <c r="L195" i="6"/>
  <c r="G11" i="8" s="1"/>
  <c r="S195" i="6"/>
  <c r="N11" i="8" s="1"/>
  <c r="Q195" i="6"/>
  <c r="L11" i="8" s="1"/>
  <c r="K195" i="6"/>
  <c r="F11" i="8" s="1"/>
  <c r="N195" i="6"/>
  <c r="I11" i="8" s="1"/>
  <c r="O195" i="6"/>
  <c r="J11" i="8" s="1"/>
  <c r="T195" i="6"/>
  <c r="AD38" i="9"/>
  <c r="G26" i="9"/>
  <c r="S26" i="9"/>
  <c r="L26" i="9"/>
  <c r="X26" i="9"/>
  <c r="Y26" i="9"/>
  <c r="B26" i="9"/>
  <c r="Z26" i="9"/>
  <c r="AE26" i="9"/>
  <c r="J26" i="9"/>
  <c r="E26" i="9"/>
  <c r="V26" i="9"/>
  <c r="Q26" i="9"/>
  <c r="P26" i="9"/>
  <c r="D26" i="9"/>
  <c r="W26" i="9"/>
  <c r="O26" i="9"/>
  <c r="M26" i="9"/>
  <c r="N26" i="9"/>
  <c r="AF26" i="9"/>
  <c r="T26" i="9"/>
  <c r="I26" i="9"/>
  <c r="R26" i="9"/>
  <c r="U26" i="9"/>
  <c r="K26" i="9"/>
  <c r="F26" i="9"/>
  <c r="H26" i="9"/>
  <c r="AG26" i="9"/>
  <c r="C26" i="9"/>
  <c r="AC26" i="9"/>
  <c r="AB26" i="9"/>
  <c r="AA26" i="9"/>
  <c r="J150" i="10"/>
  <c r="T235" i="6"/>
  <c r="R251" i="6" s="1"/>
  <c r="M50" i="8" s="1"/>
  <c r="U18" i="6"/>
  <c r="J201" i="10"/>
  <c r="T230" i="6"/>
  <c r="U77" i="6"/>
  <c r="AD47" i="9"/>
  <c r="AD43" i="9"/>
  <c r="AD44" i="9"/>
  <c r="AD46" i="9"/>
  <c r="H53" i="4"/>
  <c r="Z53" i="4"/>
  <c r="U53" i="4"/>
  <c r="O53" i="4"/>
  <c r="AH53" i="4"/>
  <c r="I53" i="4"/>
  <c r="T53" i="4"/>
  <c r="M53" i="4"/>
  <c r="E53" i="4"/>
  <c r="AA53" i="4"/>
  <c r="F53" i="4"/>
  <c r="V53" i="4"/>
  <c r="P53" i="4"/>
  <c r="D53" i="4"/>
  <c r="K53" i="4"/>
  <c r="Y53" i="4"/>
  <c r="R53" i="4"/>
  <c r="Q53" i="4"/>
  <c r="AG53" i="4"/>
  <c r="X53" i="4"/>
  <c r="AF53" i="4"/>
  <c r="W53" i="4"/>
  <c r="G53" i="4"/>
  <c r="J53" i="4"/>
  <c r="N53" i="4"/>
  <c r="S53" i="4"/>
  <c r="C53" i="4"/>
  <c r="L53" i="4"/>
  <c r="AD53" i="4"/>
  <c r="AC53" i="4"/>
  <c r="AB53" i="4"/>
  <c r="AD45" i="9"/>
  <c r="T176" i="6"/>
  <c r="R192" i="6" s="1"/>
  <c r="M8" i="8" s="1"/>
  <c r="F28" i="9"/>
  <c r="I28" i="9"/>
  <c r="M28" i="9"/>
  <c r="N28" i="9"/>
  <c r="P28" i="9"/>
  <c r="T28" i="9"/>
  <c r="AF28" i="9"/>
  <c r="Z28" i="9"/>
  <c r="S28" i="9"/>
  <c r="O28" i="9"/>
  <c r="H28" i="9"/>
  <c r="U28" i="9"/>
  <c r="Y28" i="9"/>
  <c r="X28" i="9"/>
  <c r="Q28" i="9"/>
  <c r="C28" i="9"/>
  <c r="L28" i="9"/>
  <c r="AE28" i="9"/>
  <c r="J28" i="9"/>
  <c r="B28" i="9"/>
  <c r="AG28" i="9"/>
  <c r="R28" i="9"/>
  <c r="V28" i="9"/>
  <c r="E28" i="9"/>
  <c r="K28" i="9"/>
  <c r="W28" i="9"/>
  <c r="D28" i="9"/>
  <c r="G28" i="9"/>
  <c r="AC28" i="9"/>
  <c r="AB28" i="9"/>
  <c r="AA28" i="9"/>
  <c r="G31" i="9"/>
  <c r="AG31" i="9"/>
  <c r="T31" i="9"/>
  <c r="R31" i="9"/>
  <c r="U31" i="9"/>
  <c r="B31" i="9"/>
  <c r="S31" i="9"/>
  <c r="F31" i="9"/>
  <c r="P31" i="9"/>
  <c r="E31" i="9"/>
  <c r="Z31" i="9"/>
  <c r="I31" i="9"/>
  <c r="C31" i="9"/>
  <c r="H31" i="9"/>
  <c r="O31" i="9"/>
  <c r="M31" i="9"/>
  <c r="W31" i="9"/>
  <c r="Q31" i="9"/>
  <c r="V31" i="9"/>
  <c r="AF31" i="9"/>
  <c r="AE31" i="9"/>
  <c r="J31" i="9"/>
  <c r="N31" i="9"/>
  <c r="X31" i="9"/>
  <c r="K31" i="9"/>
  <c r="L31" i="9"/>
  <c r="D31" i="9"/>
  <c r="Y31" i="9"/>
  <c r="AC31" i="9"/>
  <c r="AB31" i="9"/>
  <c r="AA31" i="9"/>
  <c r="T183" i="6"/>
  <c r="R199" i="6" s="1"/>
  <c r="M15" i="8" s="1"/>
  <c r="U37" i="6"/>
  <c r="AD26" i="9"/>
  <c r="P243" i="6"/>
  <c r="K42" i="8" s="1"/>
  <c r="H243" i="6"/>
  <c r="C42" i="8" s="1"/>
  <c r="L243" i="6"/>
  <c r="G42" i="8" s="1"/>
  <c r="J243" i="6"/>
  <c r="E42" i="8" s="1"/>
  <c r="M243" i="6"/>
  <c r="H42" i="8" s="1"/>
  <c r="Q243" i="6"/>
  <c r="L42" i="8" s="1"/>
  <c r="N243" i="6"/>
  <c r="I42" i="8" s="1"/>
  <c r="K243" i="6"/>
  <c r="F42" i="8" s="1"/>
  <c r="S243" i="6"/>
  <c r="N42" i="8" s="1"/>
  <c r="I243" i="6"/>
  <c r="D42" i="8" s="1"/>
  <c r="T243" i="6"/>
  <c r="O42" i="8" s="1"/>
  <c r="O243" i="6"/>
  <c r="J42" i="8" s="1"/>
  <c r="AD39" i="9"/>
  <c r="K183" i="10"/>
  <c r="L173" i="10" s="1"/>
  <c r="L55" i="4"/>
  <c r="P55" i="4"/>
  <c r="F55" i="4"/>
  <c r="W55" i="4"/>
  <c r="G55" i="4"/>
  <c r="Q55" i="4"/>
  <c r="E55" i="4"/>
  <c r="I55" i="4"/>
  <c r="AA55" i="4"/>
  <c r="N55" i="4"/>
  <c r="Y55" i="4"/>
  <c r="AF55" i="4"/>
  <c r="R55" i="4"/>
  <c r="J55" i="4"/>
  <c r="T55" i="4"/>
  <c r="M55" i="4"/>
  <c r="AH55" i="4"/>
  <c r="AG55" i="4"/>
  <c r="C55" i="4"/>
  <c r="K55" i="4"/>
  <c r="U55" i="4"/>
  <c r="X55" i="4"/>
  <c r="D55" i="4"/>
  <c r="O55" i="4"/>
  <c r="H55" i="4"/>
  <c r="V55" i="4"/>
  <c r="Z55" i="4"/>
  <c r="S55" i="4"/>
  <c r="AD55" i="4"/>
  <c r="AC55" i="4"/>
  <c r="AB55" i="4"/>
  <c r="H197" i="6"/>
  <c r="C13" i="8" s="1"/>
  <c r="M197" i="6"/>
  <c r="H13" i="8" s="1"/>
  <c r="P197" i="6"/>
  <c r="K13" i="8" s="1"/>
  <c r="O197" i="6"/>
  <c r="J13" i="8" s="1"/>
  <c r="T197" i="6"/>
  <c r="I197" i="6"/>
  <c r="D13" i="8" s="1"/>
  <c r="J197" i="6"/>
  <c r="E13" i="8" s="1"/>
  <c r="Q197" i="6"/>
  <c r="L13" i="8" s="1"/>
  <c r="S197" i="6"/>
  <c r="N13" i="8" s="1"/>
  <c r="K197" i="6"/>
  <c r="F13" i="8" s="1"/>
  <c r="L197" i="6"/>
  <c r="G13" i="8" s="1"/>
  <c r="N197" i="6"/>
  <c r="I13" i="8" s="1"/>
  <c r="R244" i="6"/>
  <c r="M43" i="8" s="1"/>
  <c r="AD40" i="9"/>
  <c r="V77" i="6"/>
  <c r="H64" i="4"/>
  <c r="X64" i="4"/>
  <c r="O64" i="4"/>
  <c r="AA64" i="4"/>
  <c r="G64" i="4"/>
  <c r="M64" i="4"/>
  <c r="L64" i="4"/>
  <c r="AG64" i="4"/>
  <c r="U64" i="4"/>
  <c r="AH64" i="4"/>
  <c r="N64" i="4"/>
  <c r="V64" i="4"/>
  <c r="Z64" i="4"/>
  <c r="E64" i="4"/>
  <c r="AF64" i="4"/>
  <c r="Q64" i="4"/>
  <c r="Y64" i="4"/>
  <c r="C64" i="4"/>
  <c r="R64" i="4"/>
  <c r="D64" i="4"/>
  <c r="K64" i="4"/>
  <c r="P64" i="4"/>
  <c r="S64" i="4"/>
  <c r="W64" i="4"/>
  <c r="T64" i="4"/>
  <c r="F64" i="4"/>
  <c r="I64" i="4"/>
  <c r="J64" i="4"/>
  <c r="AD64" i="4"/>
  <c r="AC64" i="4"/>
  <c r="AB64" i="4"/>
  <c r="J183" i="10"/>
  <c r="R213" i="6"/>
  <c r="T166" i="6"/>
  <c r="U144" i="6" s="1"/>
  <c r="U27" i="9"/>
  <c r="AF27" i="9"/>
  <c r="P27" i="9"/>
  <c r="D27" i="9"/>
  <c r="T27" i="9"/>
  <c r="M27" i="9"/>
  <c r="N27" i="9"/>
  <c r="W27" i="9"/>
  <c r="H27" i="9"/>
  <c r="Z27" i="9"/>
  <c r="O27" i="9"/>
  <c r="V27" i="9"/>
  <c r="AE27" i="9"/>
  <c r="L27" i="9"/>
  <c r="X27" i="9"/>
  <c r="E27" i="9"/>
  <c r="S27" i="9"/>
  <c r="I27" i="9"/>
  <c r="K27" i="9"/>
  <c r="C27" i="9"/>
  <c r="F27" i="9"/>
  <c r="J27" i="9"/>
  <c r="B27" i="9"/>
  <c r="R27" i="9"/>
  <c r="Y27" i="9"/>
  <c r="AG27" i="9"/>
  <c r="Q27" i="9"/>
  <c r="G27" i="9"/>
  <c r="AB27" i="9"/>
  <c r="AC27" i="9"/>
  <c r="AA27" i="9"/>
  <c r="H193" i="6"/>
  <c r="C9" i="8" s="1"/>
  <c r="T193" i="6"/>
  <c r="M193" i="6"/>
  <c r="H9" i="8" s="1"/>
  <c r="J193" i="6"/>
  <c r="E9" i="8" s="1"/>
  <c r="S193" i="6"/>
  <c r="N9" i="8" s="1"/>
  <c r="N193" i="6"/>
  <c r="I9" i="8" s="1"/>
  <c r="O193" i="6"/>
  <c r="J9" i="8" s="1"/>
  <c r="K193" i="6"/>
  <c r="F9" i="8" s="1"/>
  <c r="L193" i="6"/>
  <c r="G9" i="8" s="1"/>
  <c r="P193" i="6"/>
  <c r="K9" i="8" s="1"/>
  <c r="I193" i="6"/>
  <c r="D9" i="8" s="1"/>
  <c r="Q193" i="6"/>
  <c r="L9" i="8" s="1"/>
  <c r="H245" i="6"/>
  <c r="C44" i="8" s="1"/>
  <c r="I245" i="6"/>
  <c r="D44" i="8" s="1"/>
  <c r="S245" i="6"/>
  <c r="N44" i="8" s="1"/>
  <c r="Q245" i="6"/>
  <c r="L44" i="8" s="1"/>
  <c r="N245" i="6"/>
  <c r="I44" i="8" s="1"/>
  <c r="K245" i="6"/>
  <c r="F44" i="8" s="1"/>
  <c r="J245" i="6"/>
  <c r="E44" i="8" s="1"/>
  <c r="T245" i="6"/>
  <c r="O44" i="8" s="1"/>
  <c r="O245" i="6"/>
  <c r="J44" i="8" s="1"/>
  <c r="P245" i="6"/>
  <c r="K44" i="8" s="1"/>
  <c r="L245" i="6"/>
  <c r="G44" i="8" s="1"/>
  <c r="M245" i="6"/>
  <c r="H44" i="8" s="1"/>
  <c r="G24" i="9"/>
  <c r="N24" i="9"/>
  <c r="S24" i="9"/>
  <c r="T24" i="9"/>
  <c r="E24" i="9"/>
  <c r="F24" i="9"/>
  <c r="AE24" i="9"/>
  <c r="W24" i="9"/>
  <c r="C24" i="9"/>
  <c r="U24" i="9"/>
  <c r="X24" i="9"/>
  <c r="J24" i="9"/>
  <c r="O24" i="9"/>
  <c r="V24" i="9"/>
  <c r="D24" i="9"/>
  <c r="H24" i="9"/>
  <c r="AF24" i="9"/>
  <c r="AG24" i="9"/>
  <c r="K24" i="9"/>
  <c r="Z24" i="9"/>
  <c r="AH16" i="9"/>
  <c r="AH26" i="9" s="1"/>
  <c r="L24" i="9"/>
  <c r="Y24" i="9"/>
  <c r="I24" i="9"/>
  <c r="M24" i="9"/>
  <c r="R24" i="9"/>
  <c r="Q24" i="9"/>
  <c r="B24" i="9"/>
  <c r="P24" i="9"/>
  <c r="AC24" i="9"/>
  <c r="AB24" i="9"/>
  <c r="AA24" i="9"/>
  <c r="AE53" i="4"/>
  <c r="H244" i="6"/>
  <c r="C43" i="8" s="1"/>
  <c r="N244" i="6"/>
  <c r="I43" i="8" s="1"/>
  <c r="Q244" i="6"/>
  <c r="L43" i="8" s="1"/>
  <c r="P244" i="6"/>
  <c r="K43" i="8" s="1"/>
  <c r="M244" i="6"/>
  <c r="H43" i="8" s="1"/>
  <c r="J244" i="6"/>
  <c r="E43" i="8" s="1"/>
  <c r="K244" i="6"/>
  <c r="F43" i="8" s="1"/>
  <c r="L244" i="6"/>
  <c r="G43" i="8" s="1"/>
  <c r="O244" i="6"/>
  <c r="J43" i="8" s="1"/>
  <c r="T244" i="6"/>
  <c r="O43" i="8" s="1"/>
  <c r="S244" i="6"/>
  <c r="N43" i="8" s="1"/>
  <c r="I244" i="6"/>
  <c r="D43" i="8" s="1"/>
  <c r="U57" i="6"/>
  <c r="H248" i="6"/>
  <c r="C47" i="8" s="1"/>
  <c r="O248" i="6"/>
  <c r="J47" i="8" s="1"/>
  <c r="M248" i="6"/>
  <c r="H47" i="8" s="1"/>
  <c r="S248" i="6"/>
  <c r="N47" i="8" s="1"/>
  <c r="P248" i="6"/>
  <c r="K47" i="8" s="1"/>
  <c r="J248" i="6"/>
  <c r="E47" i="8" s="1"/>
  <c r="I248" i="6"/>
  <c r="D47" i="8" s="1"/>
  <c r="N248" i="6"/>
  <c r="I47" i="8" s="1"/>
  <c r="K248" i="6"/>
  <c r="F47" i="8" s="1"/>
  <c r="T248" i="6"/>
  <c r="O47" i="8" s="1"/>
  <c r="L248" i="6"/>
  <c r="G47" i="8" s="1"/>
  <c r="Q248" i="6"/>
  <c r="L47" i="8" s="1"/>
  <c r="AE57" i="4"/>
  <c r="R166" i="6"/>
  <c r="H194" i="6"/>
  <c r="C10" i="8" s="1"/>
  <c r="J194" i="6"/>
  <c r="E10" i="8" s="1"/>
  <c r="I194" i="6"/>
  <c r="D10" i="8" s="1"/>
  <c r="O194" i="6"/>
  <c r="J10" i="8" s="1"/>
  <c r="M194" i="6"/>
  <c r="H10" i="8" s="1"/>
  <c r="T194" i="6"/>
  <c r="L194" i="6"/>
  <c r="G10" i="8" s="1"/>
  <c r="N194" i="6"/>
  <c r="I10" i="8" s="1"/>
  <c r="Q194" i="6"/>
  <c r="L10" i="8" s="1"/>
  <c r="S194" i="6"/>
  <c r="N10" i="8" s="1"/>
  <c r="K194" i="6"/>
  <c r="F10" i="8" s="1"/>
  <c r="P194" i="6"/>
  <c r="K10" i="8" s="1"/>
  <c r="AP37" i="1"/>
  <c r="V37" i="6"/>
  <c r="H29" i="3"/>
  <c r="I29" i="3"/>
  <c r="AF29" i="3"/>
  <c r="F29" i="3"/>
  <c r="AH29" i="3"/>
  <c r="W29" i="3"/>
  <c r="AI29" i="3"/>
  <c r="V29" i="3"/>
  <c r="K29" i="3"/>
  <c r="R29" i="3"/>
  <c r="C29" i="3"/>
  <c r="X29" i="3"/>
  <c r="P29" i="3"/>
  <c r="D29" i="3"/>
  <c r="Q29" i="3"/>
  <c r="U29" i="3"/>
  <c r="M29" i="3"/>
  <c r="AG29" i="3"/>
  <c r="N29" i="3"/>
  <c r="Z29" i="3"/>
  <c r="G29" i="3"/>
  <c r="O29" i="3"/>
  <c r="S29" i="3"/>
  <c r="E29" i="3"/>
  <c r="L29" i="3"/>
  <c r="J29" i="3"/>
  <c r="T29" i="3"/>
  <c r="AA29" i="3"/>
  <c r="Y29" i="3"/>
  <c r="AC29" i="3"/>
  <c r="AD29" i="3"/>
  <c r="AB29" i="3"/>
  <c r="H198" i="6"/>
  <c r="C14" i="8" s="1"/>
  <c r="I198" i="6"/>
  <c r="D14" i="8" s="1"/>
  <c r="L198" i="6"/>
  <c r="G14" i="8" s="1"/>
  <c r="N198" i="6"/>
  <c r="I14" i="8" s="1"/>
  <c r="S198" i="6"/>
  <c r="N14" i="8" s="1"/>
  <c r="J198" i="6"/>
  <c r="E14" i="8" s="1"/>
  <c r="T198" i="6"/>
  <c r="P198" i="6"/>
  <c r="K14" i="8" s="1"/>
  <c r="M198" i="6"/>
  <c r="H14" i="8" s="1"/>
  <c r="K198" i="6"/>
  <c r="F14" i="8" s="1"/>
  <c r="Q198" i="6"/>
  <c r="L14" i="8" s="1"/>
  <c r="O198" i="6"/>
  <c r="J14" i="8" s="1"/>
  <c r="H43" i="4"/>
  <c r="P43" i="4"/>
  <c r="J43" i="4"/>
  <c r="U43" i="4"/>
  <c r="T43" i="4"/>
  <c r="AG43" i="4"/>
  <c r="V43" i="4"/>
  <c r="C43" i="4"/>
  <c r="N43" i="4"/>
  <c r="Y43" i="4"/>
  <c r="M43" i="4"/>
  <c r="Q43" i="4"/>
  <c r="L43" i="4"/>
  <c r="AA43" i="4"/>
  <c r="S43" i="4"/>
  <c r="X43" i="4"/>
  <c r="D43" i="4"/>
  <c r="K43" i="4"/>
  <c r="W43" i="4"/>
  <c r="Z43" i="4"/>
  <c r="G43" i="4"/>
  <c r="R43" i="4"/>
  <c r="AF43" i="4"/>
  <c r="AH43" i="4"/>
  <c r="E43" i="4"/>
  <c r="O43" i="4"/>
  <c r="F43" i="4"/>
  <c r="I43" i="4"/>
  <c r="AC43" i="4"/>
  <c r="AD43" i="4"/>
  <c r="AB43" i="4"/>
  <c r="R243" i="6"/>
  <c r="M42" i="8" s="1"/>
  <c r="T231" i="6"/>
  <c r="R247" i="6" s="1"/>
  <c r="M46" i="8" s="1"/>
  <c r="U80" i="6"/>
  <c r="H191" i="6"/>
  <c r="C7" i="8" s="1"/>
  <c r="J191" i="6"/>
  <c r="E7" i="8" s="1"/>
  <c r="M191" i="6"/>
  <c r="H7" i="8" s="1"/>
  <c r="I191" i="6"/>
  <c r="D7" i="8" s="1"/>
  <c r="P191" i="6"/>
  <c r="K7" i="8" s="1"/>
  <c r="T191" i="6"/>
  <c r="S191" i="6"/>
  <c r="N7" i="8" s="1"/>
  <c r="L191" i="6"/>
  <c r="G7" i="8" s="1"/>
  <c r="O191" i="6"/>
  <c r="J7" i="8" s="1"/>
  <c r="Q191" i="6"/>
  <c r="L7" i="8" s="1"/>
  <c r="K191" i="6"/>
  <c r="F7" i="8" s="1"/>
  <c r="N191" i="6"/>
  <c r="I7" i="8" s="1"/>
  <c r="U90" i="6"/>
  <c r="H47" i="4"/>
  <c r="AH47" i="4"/>
  <c r="I47" i="4"/>
  <c r="T47" i="4"/>
  <c r="J47" i="4"/>
  <c r="R47" i="4"/>
  <c r="Q47" i="4"/>
  <c r="S47" i="4"/>
  <c r="N47" i="4"/>
  <c r="E47" i="4"/>
  <c r="V47" i="4"/>
  <c r="M47" i="4"/>
  <c r="C47" i="4"/>
  <c r="Y47" i="4"/>
  <c r="O47" i="4"/>
  <c r="AF47" i="4"/>
  <c r="Z47" i="4"/>
  <c r="D47" i="4"/>
  <c r="G47" i="4"/>
  <c r="F47" i="4"/>
  <c r="K47" i="4"/>
  <c r="U47" i="4"/>
  <c r="L47" i="4"/>
  <c r="AA47" i="4"/>
  <c r="W47" i="4"/>
  <c r="P47" i="4"/>
  <c r="AG47" i="4"/>
  <c r="X47" i="4"/>
  <c r="AC47" i="4"/>
  <c r="AD47" i="4"/>
  <c r="AB47" i="4"/>
  <c r="AP90" i="1"/>
  <c r="AD42" i="9"/>
  <c r="T234" i="6"/>
  <c r="U126" i="6"/>
  <c r="U234" i="6" s="1"/>
  <c r="H52" i="4"/>
  <c r="W52" i="4"/>
  <c r="I52" i="4"/>
  <c r="S52" i="4"/>
  <c r="D52" i="4"/>
  <c r="AH52" i="4"/>
  <c r="K52" i="4"/>
  <c r="G52" i="4"/>
  <c r="C52" i="4"/>
  <c r="T52" i="4"/>
  <c r="Q52" i="4"/>
  <c r="F52" i="4"/>
  <c r="M52" i="4"/>
  <c r="L52" i="4"/>
  <c r="R52" i="4"/>
  <c r="E52" i="4"/>
  <c r="N52" i="4"/>
  <c r="U52" i="4"/>
  <c r="V52" i="4"/>
  <c r="AA52" i="4"/>
  <c r="X52" i="4"/>
  <c r="AF52" i="4"/>
  <c r="J52" i="4"/>
  <c r="AG52" i="4"/>
  <c r="P52" i="4"/>
  <c r="Z52" i="4"/>
  <c r="Y52" i="4"/>
  <c r="O52" i="4"/>
  <c r="AC52" i="4"/>
  <c r="AD52" i="4"/>
  <c r="AB52" i="4"/>
  <c r="R214" i="6"/>
  <c r="R245" i="6"/>
  <c r="M44" i="8" s="1"/>
  <c r="H25" i="3"/>
  <c r="K25" i="3"/>
  <c r="M25" i="3"/>
  <c r="G25" i="3"/>
  <c r="F25" i="3"/>
  <c r="AA25" i="3"/>
  <c r="S25" i="3"/>
  <c r="O25" i="3"/>
  <c r="AH25" i="3"/>
  <c r="D25" i="3"/>
  <c r="J25" i="3"/>
  <c r="X25" i="3"/>
  <c r="C25" i="3"/>
  <c r="U25" i="3"/>
  <c r="R25" i="3"/>
  <c r="V25" i="3"/>
  <c r="W25" i="3"/>
  <c r="Q25" i="3"/>
  <c r="Z25" i="3"/>
  <c r="I25" i="3"/>
  <c r="N25" i="3"/>
  <c r="AG25" i="3"/>
  <c r="T25" i="3"/>
  <c r="P25" i="3"/>
  <c r="AI25" i="3"/>
  <c r="L25" i="3"/>
  <c r="AF25" i="3"/>
  <c r="Y25" i="3"/>
  <c r="E25" i="3"/>
  <c r="AC25" i="3"/>
  <c r="AD25" i="3"/>
  <c r="AB25" i="3"/>
  <c r="AI32" i="4"/>
  <c r="AI53" i="4" s="1"/>
  <c r="H249" i="6"/>
  <c r="C48" i="8" s="1"/>
  <c r="P249" i="6"/>
  <c r="K48" i="8" s="1"/>
  <c r="S249" i="6"/>
  <c r="N48" i="8" s="1"/>
  <c r="I249" i="6"/>
  <c r="D48" i="8" s="1"/>
  <c r="Q249" i="6"/>
  <c r="L48" i="8" s="1"/>
  <c r="M249" i="6"/>
  <c r="H48" i="8" s="1"/>
  <c r="L249" i="6"/>
  <c r="G48" i="8" s="1"/>
  <c r="N249" i="6"/>
  <c r="I48" i="8" s="1"/>
  <c r="O249" i="6"/>
  <c r="J48" i="8" s="1"/>
  <c r="K249" i="6"/>
  <c r="F48" i="8" s="1"/>
  <c r="J249" i="6"/>
  <c r="E48" i="8" s="1"/>
  <c r="T249" i="6"/>
  <c r="O48" i="8" s="1"/>
  <c r="R212" i="6"/>
  <c r="T180" i="6"/>
  <c r="R196" i="6" s="1"/>
  <c r="M12" i="8" s="1"/>
  <c r="R195" i="6"/>
  <c r="M11" i="8" s="1"/>
  <c r="U12" i="6" l="1"/>
  <c r="V126" i="6"/>
  <c r="V234" i="6" s="1"/>
  <c r="R215" i="6"/>
  <c r="R208" i="6"/>
  <c r="R216" i="6"/>
  <c r="U103" i="6"/>
  <c r="U95" i="6"/>
  <c r="V57" i="6"/>
  <c r="U30" i="6"/>
  <c r="R210" i="6"/>
  <c r="L90" i="10"/>
  <c r="L63" i="10"/>
  <c r="U109" i="6"/>
  <c r="U86" i="6"/>
  <c r="U22" i="6"/>
  <c r="U55" i="6"/>
  <c r="AG33" i="3"/>
  <c r="U87" i="6"/>
  <c r="U118" i="6"/>
  <c r="U54" i="6"/>
  <c r="U99" i="6"/>
  <c r="U102" i="6"/>
  <c r="U114" i="6"/>
  <c r="U20" i="6"/>
  <c r="U40" i="6"/>
  <c r="U92" i="6"/>
  <c r="U14" i="6"/>
  <c r="U21" i="6"/>
  <c r="U56" i="6"/>
  <c r="U8" i="6"/>
  <c r="U10" i="6"/>
  <c r="U49" i="6"/>
  <c r="U25" i="6"/>
  <c r="U19" i="6"/>
  <c r="P33" i="3"/>
  <c r="U113" i="6"/>
  <c r="U130" i="6"/>
  <c r="U89" i="6"/>
  <c r="U68" i="6"/>
  <c r="U119" i="6"/>
  <c r="U122" i="6"/>
  <c r="U41" i="6"/>
  <c r="U79" i="6"/>
  <c r="U15" i="6"/>
  <c r="U35" i="6"/>
  <c r="S33" i="3"/>
  <c r="U28" i="6"/>
  <c r="U29" i="6"/>
  <c r="U38" i="6"/>
  <c r="U128" i="6"/>
  <c r="U58" i="6"/>
  <c r="U33" i="6"/>
  <c r="U101" i="6"/>
  <c r="U11" i="6"/>
  <c r="U121" i="6"/>
  <c r="U62" i="6"/>
  <c r="U71" i="6"/>
  <c r="U82" i="6"/>
  <c r="U44" i="6"/>
  <c r="U36" i="6"/>
  <c r="U110" i="6"/>
  <c r="U81" i="6"/>
  <c r="U17" i="6"/>
  <c r="U31" i="6"/>
  <c r="U51" i="6"/>
  <c r="U132" i="6"/>
  <c r="U50" i="6"/>
  <c r="U96" i="6"/>
  <c r="U61" i="6"/>
  <c r="U100" i="6"/>
  <c r="U53" i="6"/>
  <c r="U16" i="6"/>
  <c r="U74" i="6"/>
  <c r="U115" i="6"/>
  <c r="U97" i="6"/>
  <c r="U98" i="6"/>
  <c r="V63" i="6"/>
  <c r="U76" i="6"/>
  <c r="U13" i="6"/>
  <c r="U65" i="6"/>
  <c r="U88" i="6"/>
  <c r="U59" i="6"/>
  <c r="U23" i="6"/>
  <c r="U52" i="6"/>
  <c r="U26" i="6"/>
  <c r="U108" i="6"/>
  <c r="U78" i="6"/>
  <c r="U230" i="6" s="1"/>
  <c r="U111" i="6"/>
  <c r="U39" i="6"/>
  <c r="U104" i="6"/>
  <c r="U66" i="6"/>
  <c r="U69" i="6"/>
  <c r="U75" i="6"/>
  <c r="U84" i="6"/>
  <c r="U46" i="6"/>
  <c r="U83" i="6"/>
  <c r="U27" i="6"/>
  <c r="U93" i="6"/>
  <c r="U94" i="6"/>
  <c r="J33" i="3"/>
  <c r="AI24" i="3"/>
  <c r="T33" i="3"/>
  <c r="AI26" i="3"/>
  <c r="E33" i="3"/>
  <c r="Y33" i="3"/>
  <c r="V33" i="3"/>
  <c r="X33" i="3"/>
  <c r="O33" i="3"/>
  <c r="L57" i="10"/>
  <c r="L18" i="10"/>
  <c r="AB33" i="3"/>
  <c r="AF33" i="3"/>
  <c r="AH33" i="3"/>
  <c r="AI28" i="3"/>
  <c r="AI33" i="3"/>
  <c r="L33" i="3"/>
  <c r="L77" i="10"/>
  <c r="L131" i="10"/>
  <c r="L37" i="10"/>
  <c r="AD33" i="3"/>
  <c r="Z33" i="3"/>
  <c r="AI32" i="3"/>
  <c r="C33" i="3"/>
  <c r="I33" i="3"/>
  <c r="F33" i="3"/>
  <c r="AA33" i="3"/>
  <c r="AE33" i="3"/>
  <c r="Q33" i="3"/>
  <c r="M33" i="3"/>
  <c r="R33" i="3"/>
  <c r="L87" i="10"/>
  <c r="L126" i="10"/>
  <c r="AI27" i="3"/>
  <c r="AI30" i="3"/>
  <c r="AC33" i="3"/>
  <c r="U33" i="3"/>
  <c r="G33" i="3"/>
  <c r="H33" i="3"/>
  <c r="L40" i="10"/>
  <c r="L11" i="10"/>
  <c r="L46" i="10"/>
  <c r="R211" i="6"/>
  <c r="AI31" i="3"/>
  <c r="N33" i="3"/>
  <c r="W33" i="3"/>
  <c r="D33" i="3"/>
  <c r="U131" i="6"/>
  <c r="U9" i="6"/>
  <c r="U43" i="6"/>
  <c r="U48" i="6"/>
  <c r="U112" i="6"/>
  <c r="U85" i="6"/>
  <c r="U129" i="6"/>
  <c r="U125" i="6"/>
  <c r="U67" i="6"/>
  <c r="U32" i="6"/>
  <c r="U107" i="6"/>
  <c r="U116" i="6"/>
  <c r="U105" i="6"/>
  <c r="U124" i="6"/>
  <c r="U91" i="6"/>
  <c r="U42" i="6"/>
  <c r="L29" i="10"/>
  <c r="U127" i="6"/>
  <c r="U34" i="6"/>
  <c r="U24" i="6"/>
  <c r="U70" i="6"/>
  <c r="U120" i="6"/>
  <c r="U73" i="6"/>
  <c r="U106" i="6"/>
  <c r="U64" i="6"/>
  <c r="U117" i="6"/>
  <c r="U47" i="6"/>
  <c r="U45" i="6"/>
  <c r="U123" i="6"/>
  <c r="U60" i="6"/>
  <c r="U72" i="6"/>
  <c r="L103" i="10"/>
  <c r="L36" i="10"/>
  <c r="L64" i="10"/>
  <c r="L28" i="10"/>
  <c r="L75" i="10"/>
  <c r="L25" i="10"/>
  <c r="L95" i="10"/>
  <c r="R268" i="6"/>
  <c r="R263" i="6"/>
  <c r="L80" i="10"/>
  <c r="L39" i="10"/>
  <c r="L129" i="10"/>
  <c r="L55" i="10"/>
  <c r="L38" i="10"/>
  <c r="L32" i="10"/>
  <c r="R267" i="6"/>
  <c r="L99" i="10"/>
  <c r="L88" i="10"/>
  <c r="L79" i="10"/>
  <c r="L81" i="10"/>
  <c r="L16" i="10"/>
  <c r="L54" i="10"/>
  <c r="L112" i="10"/>
  <c r="L92" i="10"/>
  <c r="L98" i="10"/>
  <c r="L27" i="10"/>
  <c r="R265" i="6"/>
  <c r="L104" i="10"/>
  <c r="L89" i="10"/>
  <c r="L22" i="10"/>
  <c r="L31" i="10"/>
  <c r="L107" i="10"/>
  <c r="AH38" i="9"/>
  <c r="R261" i="6"/>
  <c r="R266" i="6"/>
  <c r="L43" i="10"/>
  <c r="L12" i="10"/>
  <c r="L114" i="10"/>
  <c r="L82" i="10"/>
  <c r="R262" i="6"/>
  <c r="L33" i="10"/>
  <c r="L101" i="10"/>
  <c r="L62" i="10"/>
  <c r="L102" i="10"/>
  <c r="L125" i="10"/>
  <c r="L59" i="10"/>
  <c r="L132" i="10"/>
  <c r="L93" i="10"/>
  <c r="L78" i="10"/>
  <c r="L42" i="10"/>
  <c r="L68" i="10"/>
  <c r="L128" i="10"/>
  <c r="L67" i="10"/>
  <c r="L123" i="10"/>
  <c r="L83" i="10"/>
  <c r="L105" i="10"/>
  <c r="L74" i="10"/>
  <c r="L21" i="10"/>
  <c r="L94" i="10"/>
  <c r="L72" i="10"/>
  <c r="L50" i="10"/>
  <c r="L197" i="10"/>
  <c r="L8" i="10"/>
  <c r="L34" i="10"/>
  <c r="L76" i="10"/>
  <c r="L70" i="10"/>
  <c r="L17" i="10"/>
  <c r="L69" i="10"/>
  <c r="L106" i="10"/>
  <c r="L44" i="10"/>
  <c r="L20" i="10"/>
  <c r="L47" i="10"/>
  <c r="L110" i="10"/>
  <c r="L116" i="10"/>
  <c r="L35" i="10"/>
  <c r="L117" i="10"/>
  <c r="L119" i="10"/>
  <c r="L30" i="10"/>
  <c r="L48" i="10"/>
  <c r="L24" i="10"/>
  <c r="L66" i="10"/>
  <c r="L100" i="10"/>
  <c r="L41" i="10"/>
  <c r="L14" i="10"/>
  <c r="L61" i="10"/>
  <c r="L96" i="10"/>
  <c r="L45" i="10"/>
  <c r="L19" i="10"/>
  <c r="L115" i="10"/>
  <c r="L26" i="10"/>
  <c r="L56" i="10"/>
  <c r="L97" i="10"/>
  <c r="L13" i="10"/>
  <c r="L122" i="10"/>
  <c r="L113" i="10"/>
  <c r="L121" i="10"/>
  <c r="L10" i="10"/>
  <c r="L65" i="10"/>
  <c r="L130" i="10"/>
  <c r="L58" i="10"/>
  <c r="L111" i="10"/>
  <c r="L23" i="10"/>
  <c r="L124" i="10"/>
  <c r="L60" i="10"/>
  <c r="L86" i="10"/>
  <c r="L15" i="10"/>
  <c r="L118" i="10"/>
  <c r="L9" i="10"/>
  <c r="L127" i="10"/>
  <c r="L109" i="10"/>
  <c r="L85" i="10"/>
  <c r="L120" i="10"/>
  <c r="L73" i="10"/>
  <c r="L49" i="10"/>
  <c r="L71" i="10"/>
  <c r="L91" i="10"/>
  <c r="L52" i="10"/>
  <c r="L108" i="10"/>
  <c r="L51" i="10"/>
  <c r="L84" i="10"/>
  <c r="R269" i="6"/>
  <c r="L182" i="10"/>
  <c r="L161" i="10"/>
  <c r="R264" i="6"/>
  <c r="L175" i="10"/>
  <c r="AH27" i="9"/>
  <c r="L180" i="10"/>
  <c r="R209" i="6"/>
  <c r="L170" i="10"/>
  <c r="L165" i="10"/>
  <c r="AI43" i="4"/>
  <c r="AJ12" i="3"/>
  <c r="AI64" i="4"/>
  <c r="L171" i="10"/>
  <c r="U165" i="6"/>
  <c r="AI52" i="4"/>
  <c r="AH24" i="9"/>
  <c r="L195" i="10"/>
  <c r="U153" i="6"/>
  <c r="L193" i="10"/>
  <c r="L196" i="10"/>
  <c r="AJ19" i="4"/>
  <c r="AI47" i="4"/>
  <c r="L194" i="10"/>
  <c r="AI55" i="4"/>
  <c r="AP10" i="1"/>
  <c r="V10" i="6"/>
  <c r="AP99" i="1"/>
  <c r="V99" i="6"/>
  <c r="AJ14" i="3"/>
  <c r="AJ25" i="4"/>
  <c r="V82" i="6"/>
  <c r="AP82" i="1"/>
  <c r="V96" i="6"/>
  <c r="AP96" i="1"/>
  <c r="L146" i="10"/>
  <c r="U141" i="6"/>
  <c r="U162" i="6"/>
  <c r="U145" i="6"/>
  <c r="U157" i="6"/>
  <c r="U151" i="6"/>
  <c r="U143" i="6"/>
  <c r="U159" i="6"/>
  <c r="U147" i="6"/>
  <c r="U164" i="6"/>
  <c r="U160" i="6"/>
  <c r="U161" i="6"/>
  <c r="U155" i="6"/>
  <c r="U146" i="6"/>
  <c r="U142" i="6"/>
  <c r="U149" i="6"/>
  <c r="U150" i="6"/>
  <c r="U152" i="6"/>
  <c r="U163" i="6"/>
  <c r="V100" i="6"/>
  <c r="AP100" i="1"/>
  <c r="V114" i="6"/>
  <c r="AP114" i="1"/>
  <c r="AP45" i="1"/>
  <c r="V45" i="6"/>
  <c r="O11" i="8"/>
  <c r="AP121" i="1"/>
  <c r="V121" i="6"/>
  <c r="AP12" i="1"/>
  <c r="V12" i="6"/>
  <c r="AP91" i="1"/>
  <c r="V91" i="6"/>
  <c r="V110" i="6"/>
  <c r="AP110" i="1"/>
  <c r="V120" i="6"/>
  <c r="AP120" i="1"/>
  <c r="V87" i="6"/>
  <c r="AP87" i="1"/>
  <c r="V79" i="6"/>
  <c r="AP79" i="1"/>
  <c r="AP29" i="1"/>
  <c r="V29" i="6"/>
  <c r="AP47" i="1"/>
  <c r="V47" i="6"/>
  <c r="V84" i="6"/>
  <c r="AP84" i="1"/>
  <c r="AP38" i="1"/>
  <c r="AK14" i="4" s="1"/>
  <c r="V38" i="6"/>
  <c r="V148" i="6" s="1"/>
  <c r="W148" i="6" s="1"/>
  <c r="AP16" i="1"/>
  <c r="V16" i="6"/>
  <c r="V31" i="6"/>
  <c r="AP31" i="1"/>
  <c r="L149" i="10"/>
  <c r="U154" i="6"/>
  <c r="V131" i="6"/>
  <c r="AJ31" i="4"/>
  <c r="AP131" i="1"/>
  <c r="V112" i="6"/>
  <c r="AP112" i="1"/>
  <c r="AP75" i="1"/>
  <c r="V75" i="6"/>
  <c r="V39" i="6"/>
  <c r="AJ15" i="4"/>
  <c r="AP39" i="1"/>
  <c r="V62" i="6"/>
  <c r="AP62" i="1"/>
  <c r="AP66" i="1"/>
  <c r="V66" i="6"/>
  <c r="AP122" i="1"/>
  <c r="V122" i="6"/>
  <c r="AJ15" i="3"/>
  <c r="AJ29" i="4"/>
  <c r="AP65" i="1"/>
  <c r="V65" i="6"/>
  <c r="AP61" i="1"/>
  <c r="V61" i="6"/>
  <c r="V60" i="6"/>
  <c r="AP60" i="1"/>
  <c r="AP58" i="1"/>
  <c r="V58" i="6"/>
  <c r="V95" i="6"/>
  <c r="AP95" i="1"/>
  <c r="AP86" i="1"/>
  <c r="V86" i="6"/>
  <c r="V27" i="6"/>
  <c r="AP27" i="1"/>
  <c r="AP108" i="1"/>
  <c r="V108" i="6"/>
  <c r="V64" i="6"/>
  <c r="AP64" i="1"/>
  <c r="H246" i="6"/>
  <c r="C45" i="8" s="1"/>
  <c r="O246" i="6"/>
  <c r="J45" i="8" s="1"/>
  <c r="K246" i="6"/>
  <c r="F45" i="8" s="1"/>
  <c r="I246" i="6"/>
  <c r="D45" i="8" s="1"/>
  <c r="S246" i="6"/>
  <c r="N45" i="8" s="1"/>
  <c r="J246" i="6"/>
  <c r="E45" i="8" s="1"/>
  <c r="Q246" i="6"/>
  <c r="L45" i="8" s="1"/>
  <c r="M246" i="6"/>
  <c r="H45" i="8" s="1"/>
  <c r="P246" i="6"/>
  <c r="K45" i="8" s="1"/>
  <c r="L246" i="6"/>
  <c r="G45" i="8" s="1"/>
  <c r="T246" i="6"/>
  <c r="O45" i="8" s="1"/>
  <c r="N246" i="6"/>
  <c r="I45" i="8" s="1"/>
  <c r="AI9" i="9"/>
  <c r="AJ14" i="9"/>
  <c r="I124" i="7"/>
  <c r="J124" i="7" s="1"/>
  <c r="K124" i="7" s="1"/>
  <c r="W126" i="6"/>
  <c r="AJ30" i="4"/>
  <c r="AP127" i="1"/>
  <c r="V127" i="6"/>
  <c r="AJ23" i="4"/>
  <c r="V89" i="6"/>
  <c r="AP89" i="1"/>
  <c r="AP42" i="1"/>
  <c r="V42" i="6"/>
  <c r="AH41" i="9"/>
  <c r="AE65" i="4"/>
  <c r="U148" i="6"/>
  <c r="V30" i="6"/>
  <c r="AP30" i="1"/>
  <c r="AJ10" i="3"/>
  <c r="AJ8" i="4"/>
  <c r="AP9" i="1"/>
  <c r="V9" i="6"/>
  <c r="AP130" i="1"/>
  <c r="V130" i="6"/>
  <c r="V54" i="6"/>
  <c r="AJ18" i="4"/>
  <c r="AP54" i="1"/>
  <c r="AP55" i="1"/>
  <c r="V55" i="6"/>
  <c r="V106" i="6"/>
  <c r="AP106" i="1"/>
  <c r="AP59" i="1"/>
  <c r="V59" i="6"/>
  <c r="V98" i="6"/>
  <c r="AP98" i="1"/>
  <c r="AP124" i="1"/>
  <c r="V124" i="6"/>
  <c r="V132" i="6"/>
  <c r="AP132" i="1"/>
  <c r="V78" i="6"/>
  <c r="AP78" i="1"/>
  <c r="V68" i="6"/>
  <c r="AP68" i="1"/>
  <c r="AP46" i="1"/>
  <c r="V46" i="6"/>
  <c r="V44" i="6"/>
  <c r="AP44" i="1"/>
  <c r="AP111" i="1"/>
  <c r="V111" i="6"/>
  <c r="R246" i="6"/>
  <c r="M45" i="8" s="1"/>
  <c r="AH31" i="9"/>
  <c r="AD33" i="9"/>
  <c r="AJ20" i="4"/>
  <c r="V14" i="6"/>
  <c r="AP14" i="1"/>
  <c r="AI48" i="4"/>
  <c r="AF65" i="4"/>
  <c r="O65" i="4"/>
  <c r="AI65" i="4"/>
  <c r="D65" i="4"/>
  <c r="N65" i="4"/>
  <c r="Z65" i="4"/>
  <c r="L65" i="4"/>
  <c r="W65" i="4"/>
  <c r="X65" i="4"/>
  <c r="H65" i="4"/>
  <c r="S65" i="4"/>
  <c r="J65" i="4"/>
  <c r="G65" i="4"/>
  <c r="U65" i="4"/>
  <c r="K65" i="4"/>
  <c r="V65" i="4"/>
  <c r="AA65" i="4"/>
  <c r="AH65" i="4"/>
  <c r="I65" i="4"/>
  <c r="T65" i="4"/>
  <c r="F65" i="4"/>
  <c r="Q65" i="4"/>
  <c r="AG65" i="4"/>
  <c r="M65" i="4"/>
  <c r="E65" i="4"/>
  <c r="C65" i="4"/>
  <c r="R65" i="4"/>
  <c r="Y65" i="4"/>
  <c r="P65" i="4"/>
  <c r="AC65" i="4"/>
  <c r="AD65" i="4"/>
  <c r="AI44" i="4"/>
  <c r="AI62" i="4"/>
  <c r="AI60" i="4"/>
  <c r="AI40" i="4"/>
  <c r="AI41" i="4"/>
  <c r="AI51" i="4"/>
  <c r="AI54" i="4"/>
  <c r="AI59" i="4"/>
  <c r="AI63" i="4"/>
  <c r="AI49" i="4"/>
  <c r="AI56" i="4"/>
  <c r="AI45" i="4"/>
  <c r="AI58" i="4"/>
  <c r="AI42" i="4"/>
  <c r="AB65" i="4"/>
  <c r="AI61" i="4"/>
  <c r="AI50" i="4"/>
  <c r="AI46" i="4"/>
  <c r="I88" i="7"/>
  <c r="J88" i="7" s="1"/>
  <c r="K88" i="7" s="1"/>
  <c r="W90" i="6"/>
  <c r="O7" i="8"/>
  <c r="AJ14" i="4"/>
  <c r="O10" i="8"/>
  <c r="I55" i="7"/>
  <c r="J55" i="7" s="1"/>
  <c r="K55" i="7" s="1"/>
  <c r="W57" i="6"/>
  <c r="AJ8" i="3"/>
  <c r="AP18" i="1"/>
  <c r="V18" i="6"/>
  <c r="AI7" i="9"/>
  <c r="AJ10" i="4"/>
  <c r="O13" i="8"/>
  <c r="T236" i="6"/>
  <c r="T263" i="6" s="1"/>
  <c r="V69" i="6"/>
  <c r="AP69" i="1"/>
  <c r="AP43" i="1"/>
  <c r="V43" i="6"/>
  <c r="AJ16" i="4"/>
  <c r="V129" i="6"/>
  <c r="AP129" i="1"/>
  <c r="AP88" i="1"/>
  <c r="V88" i="6"/>
  <c r="V76" i="6"/>
  <c r="AJ21" i="4"/>
  <c r="AJ13" i="3"/>
  <c r="AP76" i="1"/>
  <c r="AI13" i="9"/>
  <c r="AP104" i="1"/>
  <c r="AJ26" i="4"/>
  <c r="V104" i="6"/>
  <c r="V70" i="6"/>
  <c r="AP70" i="1"/>
  <c r="AP128" i="1"/>
  <c r="V128" i="6"/>
  <c r="AP115" i="1"/>
  <c r="V115" i="6"/>
  <c r="AP74" i="1"/>
  <c r="V74" i="6"/>
  <c r="AP105" i="1"/>
  <c r="V105" i="6"/>
  <c r="AP83" i="1"/>
  <c r="V83" i="6"/>
  <c r="AP21" i="1"/>
  <c r="V21" i="6"/>
  <c r="V117" i="6"/>
  <c r="AP117" i="1"/>
  <c r="AP73" i="1"/>
  <c r="V73" i="6"/>
  <c r="AH45" i="9"/>
  <c r="AH28" i="9"/>
  <c r="AP80" i="1"/>
  <c r="V80" i="6"/>
  <c r="AJ22" i="4"/>
  <c r="AI11" i="9"/>
  <c r="L192" i="10"/>
  <c r="L198" i="10"/>
  <c r="L199" i="10"/>
  <c r="AI57" i="4"/>
  <c r="N251" i="6"/>
  <c r="I50" i="8" s="1"/>
  <c r="J251" i="6"/>
  <c r="E50" i="8" s="1"/>
  <c r="T251" i="6"/>
  <c r="O50" i="8" s="1"/>
  <c r="I251" i="6"/>
  <c r="D50" i="8" s="1"/>
  <c r="M251" i="6"/>
  <c r="H50" i="8" s="1"/>
  <c r="L251" i="6"/>
  <c r="G50" i="8" s="1"/>
  <c r="K251" i="6"/>
  <c r="F50" i="8" s="1"/>
  <c r="S251" i="6"/>
  <c r="N50" i="8" s="1"/>
  <c r="O251" i="6"/>
  <c r="J50" i="8" s="1"/>
  <c r="Q251" i="6"/>
  <c r="L50" i="8" s="1"/>
  <c r="P251" i="6"/>
  <c r="K50" i="8" s="1"/>
  <c r="H251" i="6"/>
  <c r="C50" i="8" s="1"/>
  <c r="L141" i="10"/>
  <c r="L143" i="10"/>
  <c r="L145" i="10"/>
  <c r="L147" i="10"/>
  <c r="L148" i="10"/>
  <c r="H196" i="6"/>
  <c r="C12" i="8" s="1"/>
  <c r="I196" i="6"/>
  <c r="D12" i="8" s="1"/>
  <c r="Q196" i="6"/>
  <c r="L12" i="8" s="1"/>
  <c r="T196" i="6"/>
  <c r="J196" i="6"/>
  <c r="E12" i="8" s="1"/>
  <c r="O196" i="6"/>
  <c r="J12" i="8" s="1"/>
  <c r="S196" i="6"/>
  <c r="N12" i="8" s="1"/>
  <c r="L196" i="6"/>
  <c r="G12" i="8" s="1"/>
  <c r="K196" i="6"/>
  <c r="F12" i="8" s="1"/>
  <c r="N196" i="6"/>
  <c r="I12" i="8" s="1"/>
  <c r="M196" i="6"/>
  <c r="H12" i="8" s="1"/>
  <c r="P196" i="6"/>
  <c r="K12" i="8" s="1"/>
  <c r="I35" i="7"/>
  <c r="J35" i="7" s="1"/>
  <c r="K35" i="7" s="1"/>
  <c r="W37" i="6"/>
  <c r="AI10" i="9"/>
  <c r="V109" i="6"/>
  <c r="AJ27" i="4"/>
  <c r="AP109" i="1"/>
  <c r="V28" i="6"/>
  <c r="AJ12" i="4"/>
  <c r="AP28" i="1"/>
  <c r="AP22" i="1"/>
  <c r="V22" i="6"/>
  <c r="AP101" i="1"/>
  <c r="AI12" i="9"/>
  <c r="V101" i="6"/>
  <c r="AP92" i="1"/>
  <c r="V92" i="6"/>
  <c r="V34" i="6"/>
  <c r="AP34" i="1"/>
  <c r="AI8" i="9"/>
  <c r="V24" i="6"/>
  <c r="AJ11" i="4"/>
  <c r="AJ9" i="3"/>
  <c r="AP24" i="1"/>
  <c r="V97" i="6"/>
  <c r="AP97" i="1"/>
  <c r="V93" i="6"/>
  <c r="AP93" i="1"/>
  <c r="AP32" i="1"/>
  <c r="V32" i="6"/>
  <c r="AP103" i="1"/>
  <c r="V103" i="6"/>
  <c r="AP36" i="1"/>
  <c r="V36" i="6"/>
  <c r="V56" i="6"/>
  <c r="AP56" i="1"/>
  <c r="AP50" i="1"/>
  <c r="V50" i="6"/>
  <c r="AH42" i="9"/>
  <c r="M192" i="6"/>
  <c r="H8" i="8" s="1"/>
  <c r="J192" i="6"/>
  <c r="E8" i="8" s="1"/>
  <c r="I192" i="6"/>
  <c r="D8" i="8" s="1"/>
  <c r="P192" i="6"/>
  <c r="K8" i="8" s="1"/>
  <c r="K192" i="6"/>
  <c r="F8" i="8" s="1"/>
  <c r="O192" i="6"/>
  <c r="J8" i="8" s="1"/>
  <c r="S192" i="6"/>
  <c r="N8" i="8" s="1"/>
  <c r="T192" i="6"/>
  <c r="L192" i="6"/>
  <c r="G8" i="8" s="1"/>
  <c r="Q192" i="6"/>
  <c r="L8" i="8" s="1"/>
  <c r="N192" i="6"/>
  <c r="I8" i="8" s="1"/>
  <c r="H192" i="6"/>
  <c r="C8" i="8" s="1"/>
  <c r="AH40" i="9"/>
  <c r="I61" i="7"/>
  <c r="J61" i="7" s="1"/>
  <c r="K61" i="7" s="1"/>
  <c r="W63" i="6"/>
  <c r="J250" i="6"/>
  <c r="E49" i="8" s="1"/>
  <c r="L250" i="6"/>
  <c r="G49" i="8" s="1"/>
  <c r="N250" i="6"/>
  <c r="I49" i="8" s="1"/>
  <c r="K250" i="6"/>
  <c r="F49" i="8" s="1"/>
  <c r="I250" i="6"/>
  <c r="D49" i="8" s="1"/>
  <c r="O250" i="6"/>
  <c r="J49" i="8" s="1"/>
  <c r="P250" i="6"/>
  <c r="K49" i="8" s="1"/>
  <c r="M250" i="6"/>
  <c r="H49" i="8" s="1"/>
  <c r="Q250" i="6"/>
  <c r="L49" i="8" s="1"/>
  <c r="S250" i="6"/>
  <c r="N49" i="8" s="1"/>
  <c r="H250" i="6"/>
  <c r="C49" i="8" s="1"/>
  <c r="T250" i="6"/>
  <c r="O49" i="8" s="1"/>
  <c r="O14" i="8"/>
  <c r="V41" i="6"/>
  <c r="AP41" i="1"/>
  <c r="V53" i="6"/>
  <c r="AP53" i="1"/>
  <c r="AP94" i="1"/>
  <c r="V94" i="6"/>
  <c r="AP52" i="1"/>
  <c r="V52" i="6"/>
  <c r="V51" i="6"/>
  <c r="AP51" i="1"/>
  <c r="AJ24" i="4"/>
  <c r="T184" i="6"/>
  <c r="U176" i="6" s="1"/>
  <c r="O9" i="8"/>
  <c r="L142" i="10"/>
  <c r="I75" i="7"/>
  <c r="J75" i="7" s="1"/>
  <c r="K75" i="7" s="1"/>
  <c r="W77" i="6"/>
  <c r="L158" i="10"/>
  <c r="V125" i="6"/>
  <c r="AP125" i="1"/>
  <c r="AJ13" i="4"/>
  <c r="AP33" i="1"/>
  <c r="V33" i="6"/>
  <c r="V17" i="6"/>
  <c r="AP17" i="1"/>
  <c r="AP11" i="1"/>
  <c r="V11" i="6"/>
  <c r="AP85" i="1"/>
  <c r="V85" i="6"/>
  <c r="AJ7" i="3"/>
  <c r="AO133" i="1"/>
  <c r="AP8" i="1"/>
  <c r="AJ7" i="4"/>
  <c r="V8" i="6"/>
  <c r="AI15" i="9"/>
  <c r="V26" i="6"/>
  <c r="AP26" i="1"/>
  <c r="AP72" i="1"/>
  <c r="V72" i="6"/>
  <c r="V20" i="6"/>
  <c r="AP20" i="1"/>
  <c r="AP67" i="1"/>
  <c r="V67" i="6"/>
  <c r="AP81" i="1"/>
  <c r="V81" i="6"/>
  <c r="V19" i="6"/>
  <c r="AP19" i="1"/>
  <c r="AP35" i="1"/>
  <c r="V35" i="6"/>
  <c r="V119" i="6"/>
  <c r="AP119" i="1"/>
  <c r="H199" i="6"/>
  <c r="C15" i="8" s="1"/>
  <c r="Q199" i="6"/>
  <c r="L15" i="8" s="1"/>
  <c r="J199" i="6"/>
  <c r="E15" i="8" s="1"/>
  <c r="P199" i="6"/>
  <c r="K15" i="8" s="1"/>
  <c r="L199" i="6"/>
  <c r="G15" i="8" s="1"/>
  <c r="K199" i="6"/>
  <c r="F15" i="8" s="1"/>
  <c r="N199" i="6"/>
  <c r="I15" i="8" s="1"/>
  <c r="T199" i="6"/>
  <c r="S199" i="6"/>
  <c r="N15" i="8" s="1"/>
  <c r="I199" i="6"/>
  <c r="D15" i="8" s="1"/>
  <c r="M199" i="6"/>
  <c r="H15" i="8" s="1"/>
  <c r="O199" i="6"/>
  <c r="J15" i="8" s="1"/>
  <c r="U158" i="6"/>
  <c r="R250" i="6"/>
  <c r="M49" i="8" s="1"/>
  <c r="H247" i="6"/>
  <c r="C46" i="8" s="1"/>
  <c r="I247" i="6"/>
  <c r="D46" i="8" s="1"/>
  <c r="L247" i="6"/>
  <c r="G46" i="8" s="1"/>
  <c r="P247" i="6"/>
  <c r="K46" i="8" s="1"/>
  <c r="S247" i="6"/>
  <c r="N46" i="8" s="1"/>
  <c r="M247" i="6"/>
  <c r="H46" i="8" s="1"/>
  <c r="N247" i="6"/>
  <c r="I46" i="8" s="1"/>
  <c r="J247" i="6"/>
  <c r="E46" i="8" s="1"/>
  <c r="O247" i="6"/>
  <c r="J46" i="8" s="1"/>
  <c r="K247" i="6"/>
  <c r="F46" i="8" s="1"/>
  <c r="T247" i="6"/>
  <c r="O46" i="8" s="1"/>
  <c r="Q247" i="6"/>
  <c r="L46" i="8" s="1"/>
  <c r="T264" i="6"/>
  <c r="G33" i="9"/>
  <c r="M33" i="9"/>
  <c r="L33" i="9"/>
  <c r="AE33" i="9"/>
  <c r="Y33" i="9"/>
  <c r="D33" i="9"/>
  <c r="S33" i="9"/>
  <c r="U33" i="9"/>
  <c r="I33" i="9"/>
  <c r="P33" i="9"/>
  <c r="O33" i="9"/>
  <c r="H33" i="9"/>
  <c r="AH47" i="9"/>
  <c r="Q33" i="9"/>
  <c r="N33" i="9"/>
  <c r="AF33" i="9"/>
  <c r="W33" i="9"/>
  <c r="J33" i="9"/>
  <c r="C33" i="9"/>
  <c r="F33" i="9"/>
  <c r="K33" i="9"/>
  <c r="V33" i="9"/>
  <c r="AG33" i="9"/>
  <c r="E33" i="9"/>
  <c r="R33" i="9"/>
  <c r="Z33" i="9"/>
  <c r="T33" i="9"/>
  <c r="B33" i="9"/>
  <c r="X33" i="9"/>
  <c r="AH33" i="9"/>
  <c r="AB33" i="9"/>
  <c r="AC33" i="9"/>
  <c r="AH29" i="9"/>
  <c r="AH43" i="9"/>
  <c r="AH30" i="9"/>
  <c r="AA33" i="9"/>
  <c r="AH44" i="9"/>
  <c r="AH25" i="9"/>
  <c r="AH39" i="9"/>
  <c r="AH46" i="9"/>
  <c r="AH32" i="9"/>
  <c r="L162" i="10"/>
  <c r="L177" i="10"/>
  <c r="L176" i="10"/>
  <c r="L166" i="10"/>
  <c r="L168" i="10"/>
  <c r="L164" i="10"/>
  <c r="L169" i="10"/>
  <c r="L179" i="10"/>
  <c r="L181" i="10"/>
  <c r="L163" i="10"/>
  <c r="L174" i="10"/>
  <c r="L172" i="10"/>
  <c r="L160" i="10"/>
  <c r="L159" i="10"/>
  <c r="L178" i="10"/>
  <c r="L167" i="10"/>
  <c r="AP49" i="1"/>
  <c r="V49" i="6"/>
  <c r="AP48" i="1"/>
  <c r="V48" i="6"/>
  <c r="AJ17" i="4"/>
  <c r="AP102" i="1"/>
  <c r="V102" i="6"/>
  <c r="V13" i="6"/>
  <c r="AP13" i="1"/>
  <c r="AJ9" i="4"/>
  <c r="V40" i="6"/>
  <c r="AJ11" i="3"/>
  <c r="AP40" i="1"/>
  <c r="V113" i="6"/>
  <c r="AP113" i="1"/>
  <c r="AJ28" i="4"/>
  <c r="V15" i="6"/>
  <c r="AP15" i="1"/>
  <c r="V123" i="6"/>
  <c r="AP123" i="1"/>
  <c r="AP25" i="1"/>
  <c r="V25" i="6"/>
  <c r="V116" i="6"/>
  <c r="AP116" i="1"/>
  <c r="V23" i="6"/>
  <c r="AP23" i="1"/>
  <c r="V118" i="6"/>
  <c r="AP118" i="1"/>
  <c r="AP71" i="1"/>
  <c r="V71" i="6"/>
  <c r="AP107" i="1"/>
  <c r="V107" i="6"/>
  <c r="U156" i="6"/>
  <c r="U229" i="6"/>
  <c r="U228" i="6" l="1"/>
  <c r="U231" i="6"/>
  <c r="U227" i="6"/>
  <c r="U233" i="6"/>
  <c r="V161" i="6"/>
  <c r="W161" i="6" s="1"/>
  <c r="U232" i="6"/>
  <c r="T268" i="6"/>
  <c r="U235" i="6"/>
  <c r="U133" i="6"/>
  <c r="V158" i="6"/>
  <c r="W158" i="6" s="1"/>
  <c r="T267" i="6"/>
  <c r="V153" i="6"/>
  <c r="W153" i="6" s="1"/>
  <c r="L133" i="10"/>
  <c r="V154" i="6"/>
  <c r="W154" i="6" s="1"/>
  <c r="AK12" i="3"/>
  <c r="AB11" i="7" s="1"/>
  <c r="AC11" i="7" s="1"/>
  <c r="AD11" i="7" s="1"/>
  <c r="AK24" i="4"/>
  <c r="V180" i="6"/>
  <c r="W180" i="6" s="1"/>
  <c r="AK20" i="4"/>
  <c r="S19" i="7" s="1"/>
  <c r="T19" i="7" s="1"/>
  <c r="U19" i="7" s="1"/>
  <c r="AJ10" i="9"/>
  <c r="AK19" i="4"/>
  <c r="S18" i="7" s="1"/>
  <c r="T18" i="7" s="1"/>
  <c r="U18" i="7" s="1"/>
  <c r="V232" i="6"/>
  <c r="I107" i="7"/>
  <c r="J107" i="7" s="1"/>
  <c r="K107" i="7" s="1"/>
  <c r="W109" i="6"/>
  <c r="T212" i="6"/>
  <c r="W59" i="6"/>
  <c r="I57" i="7"/>
  <c r="J57" i="7" s="1"/>
  <c r="K57" i="7" s="1"/>
  <c r="AJ32" i="4"/>
  <c r="L183" i="10"/>
  <c r="W52" i="6"/>
  <c r="I50" i="7"/>
  <c r="J50" i="7" s="1"/>
  <c r="K50" i="7" s="1"/>
  <c r="AJ16" i="3"/>
  <c r="W33" i="6"/>
  <c r="I31" i="7"/>
  <c r="J31" i="7" s="1"/>
  <c r="K31" i="7" s="1"/>
  <c r="AK13" i="4"/>
  <c r="I51" i="7"/>
  <c r="J51" i="7" s="1"/>
  <c r="K51" i="7" s="1"/>
  <c r="W53" i="6"/>
  <c r="I32" i="7"/>
  <c r="J32" i="7" s="1"/>
  <c r="K32" i="7" s="1"/>
  <c r="AJ8" i="9"/>
  <c r="W34" i="6"/>
  <c r="I78" i="7"/>
  <c r="J78" i="7" s="1"/>
  <c r="K78" i="7" s="1"/>
  <c r="W80" i="6"/>
  <c r="AJ11" i="9"/>
  <c r="AK22" i="4"/>
  <c r="W21" i="6"/>
  <c r="I19" i="7"/>
  <c r="J19" i="7" s="1"/>
  <c r="K19" i="7" s="1"/>
  <c r="W115" i="6"/>
  <c r="I113" i="7"/>
  <c r="J113" i="7" s="1"/>
  <c r="K113" i="7" s="1"/>
  <c r="AK9" i="4"/>
  <c r="I11" i="7"/>
  <c r="J11" i="7" s="1"/>
  <c r="K11" i="7" s="1"/>
  <c r="W13" i="6"/>
  <c r="I34" i="7"/>
  <c r="J34" i="7" s="1"/>
  <c r="K34" i="7" s="1"/>
  <c r="W36" i="6"/>
  <c r="W116" i="6"/>
  <c r="I114" i="7"/>
  <c r="J114" i="7" s="1"/>
  <c r="K114" i="7" s="1"/>
  <c r="V143" i="6"/>
  <c r="W143" i="6" s="1"/>
  <c r="W119" i="6"/>
  <c r="I117" i="7"/>
  <c r="J117" i="7" s="1"/>
  <c r="K117" i="7" s="1"/>
  <c r="AK11" i="4"/>
  <c r="I22" i="7"/>
  <c r="J22" i="7" s="1"/>
  <c r="K22" i="7" s="1"/>
  <c r="W24" i="6"/>
  <c r="AK9" i="3"/>
  <c r="AB8" i="7" s="1"/>
  <c r="AC8" i="7" s="1"/>
  <c r="AD8" i="7" s="1"/>
  <c r="I90" i="7"/>
  <c r="J90" i="7" s="1"/>
  <c r="K90" i="7" s="1"/>
  <c r="W92" i="6"/>
  <c r="V146" i="6"/>
  <c r="W146" i="6" s="1"/>
  <c r="L201" i="10"/>
  <c r="I68" i="7"/>
  <c r="J68" i="7" s="1"/>
  <c r="K68" i="7" s="1"/>
  <c r="W70" i="6"/>
  <c r="I41" i="7"/>
  <c r="J41" i="7" s="1"/>
  <c r="K41" i="7" s="1"/>
  <c r="W43" i="6"/>
  <c r="AK16" i="4"/>
  <c r="I76" i="7"/>
  <c r="J76" i="7" s="1"/>
  <c r="K76" i="7" s="1"/>
  <c r="W78" i="6"/>
  <c r="V152" i="6"/>
  <c r="W152" i="6" s="1"/>
  <c r="V178" i="6"/>
  <c r="W178" i="6" s="1"/>
  <c r="I125" i="7"/>
  <c r="J125" i="7" s="1"/>
  <c r="K125" i="7" s="1"/>
  <c r="W127" i="6"/>
  <c r="AK30" i="4"/>
  <c r="W234" i="6"/>
  <c r="W75" i="6"/>
  <c r="I73" i="7"/>
  <c r="J73" i="7" s="1"/>
  <c r="K73" i="7" s="1"/>
  <c r="W16" i="6"/>
  <c r="I14" i="7"/>
  <c r="J14" i="7" s="1"/>
  <c r="K14" i="7" s="1"/>
  <c r="W29" i="6"/>
  <c r="I27" i="7"/>
  <c r="J27" i="7" s="1"/>
  <c r="K27" i="7" s="1"/>
  <c r="I10" i="7"/>
  <c r="J10" i="7" s="1"/>
  <c r="K10" i="7" s="1"/>
  <c r="W12" i="6"/>
  <c r="U166" i="6"/>
  <c r="I105" i="7"/>
  <c r="J105" i="7" s="1"/>
  <c r="K105" i="7" s="1"/>
  <c r="W107" i="6"/>
  <c r="I111" i="7"/>
  <c r="J111" i="7" s="1"/>
  <c r="K111" i="7" s="1"/>
  <c r="W113" i="6"/>
  <c r="AK28" i="4"/>
  <c r="U180" i="6"/>
  <c r="I115" i="7"/>
  <c r="J115" i="7" s="1"/>
  <c r="K115" i="7" s="1"/>
  <c r="W117" i="6"/>
  <c r="V160" i="6"/>
  <c r="W160" i="6" s="1"/>
  <c r="V233" i="6"/>
  <c r="AI16" i="9"/>
  <c r="I42" i="7"/>
  <c r="J42" i="7" s="1"/>
  <c r="K42" i="7" s="1"/>
  <c r="W44" i="6"/>
  <c r="W132" i="6"/>
  <c r="I130" i="7"/>
  <c r="J130" i="7" s="1"/>
  <c r="K130" i="7" s="1"/>
  <c r="W106" i="6"/>
  <c r="I104" i="7"/>
  <c r="J104" i="7" s="1"/>
  <c r="K104" i="7" s="1"/>
  <c r="W130" i="6"/>
  <c r="I128" i="7"/>
  <c r="J128" i="7" s="1"/>
  <c r="K128" i="7" s="1"/>
  <c r="I62" i="7"/>
  <c r="J62" i="7" s="1"/>
  <c r="K62" i="7" s="1"/>
  <c r="W64" i="6"/>
  <c r="W95" i="6"/>
  <c r="I93" i="7"/>
  <c r="J93" i="7" s="1"/>
  <c r="K93" i="7" s="1"/>
  <c r="W62" i="6"/>
  <c r="I60" i="7"/>
  <c r="J60" i="7" s="1"/>
  <c r="K60" i="7" s="1"/>
  <c r="I36" i="7"/>
  <c r="J36" i="7" s="1"/>
  <c r="K36" i="7" s="1"/>
  <c r="M35" i="7" s="1"/>
  <c r="W38" i="6"/>
  <c r="V230" i="6"/>
  <c r="I119" i="7"/>
  <c r="J119" i="7" s="1"/>
  <c r="K119" i="7" s="1"/>
  <c r="W121" i="6"/>
  <c r="I43" i="7"/>
  <c r="J43" i="7" s="1"/>
  <c r="K43" i="7" s="1"/>
  <c r="W45" i="6"/>
  <c r="W73" i="6"/>
  <c r="I71" i="7"/>
  <c r="J71" i="7" s="1"/>
  <c r="K71" i="7" s="1"/>
  <c r="W105" i="6"/>
  <c r="I103" i="7"/>
  <c r="J103" i="7" s="1"/>
  <c r="K103" i="7" s="1"/>
  <c r="V181" i="6"/>
  <c r="W181" i="6" s="1"/>
  <c r="V155" i="6"/>
  <c r="W155" i="6" s="1"/>
  <c r="W69" i="6"/>
  <c r="I67" i="7"/>
  <c r="J67" i="7" s="1"/>
  <c r="K67" i="7" s="1"/>
  <c r="T208" i="6"/>
  <c r="T215" i="6"/>
  <c r="I33" i="7"/>
  <c r="J33" i="7" s="1"/>
  <c r="K33" i="7" s="1"/>
  <c r="W35" i="6"/>
  <c r="AJ15" i="9"/>
  <c r="W8" i="6"/>
  <c r="AK7" i="4"/>
  <c r="I6" i="7"/>
  <c r="AP133" i="1"/>
  <c r="AK7" i="3"/>
  <c r="O8" i="8"/>
  <c r="W50" i="6"/>
  <c r="I48" i="7"/>
  <c r="J48" i="7" s="1"/>
  <c r="K48" i="7" s="1"/>
  <c r="W32" i="6"/>
  <c r="I30" i="7"/>
  <c r="J30" i="7" s="1"/>
  <c r="K30" i="7" s="1"/>
  <c r="V145" i="6"/>
  <c r="W145" i="6" s="1"/>
  <c r="V177" i="6"/>
  <c r="W177" i="6" s="1"/>
  <c r="I99" i="7"/>
  <c r="J99" i="7" s="1"/>
  <c r="K99" i="7" s="1"/>
  <c r="W101" i="6"/>
  <c r="AJ12" i="9"/>
  <c r="S13" i="7"/>
  <c r="T13" i="7" s="1"/>
  <c r="U13" i="7" s="1"/>
  <c r="V229" i="6"/>
  <c r="W74" i="6"/>
  <c r="I72" i="7"/>
  <c r="J72" i="7" s="1"/>
  <c r="K72" i="7" s="1"/>
  <c r="W88" i="6"/>
  <c r="I86" i="7"/>
  <c r="J86" i="7" s="1"/>
  <c r="K86" i="7" s="1"/>
  <c r="V144" i="6"/>
  <c r="W144" i="6" s="1"/>
  <c r="V176" i="6"/>
  <c r="W176" i="6" s="1"/>
  <c r="V235" i="6"/>
  <c r="I12" i="7"/>
  <c r="J12" i="7" s="1"/>
  <c r="K12" i="7" s="1"/>
  <c r="W14" i="6"/>
  <c r="V142" i="6"/>
  <c r="W142" i="6" s="1"/>
  <c r="I40" i="7"/>
  <c r="J40" i="7" s="1"/>
  <c r="K40" i="7" s="1"/>
  <c r="W42" i="6"/>
  <c r="I63" i="7"/>
  <c r="J63" i="7" s="1"/>
  <c r="K63" i="7" s="1"/>
  <c r="W65" i="6"/>
  <c r="I129" i="7"/>
  <c r="J129" i="7" s="1"/>
  <c r="K129" i="7" s="1"/>
  <c r="W131" i="6"/>
  <c r="AK31" i="4"/>
  <c r="W84" i="6"/>
  <c r="I82" i="7"/>
  <c r="J82" i="7" s="1"/>
  <c r="K82" i="7" s="1"/>
  <c r="I85" i="7"/>
  <c r="J85" i="7" s="1"/>
  <c r="K85" i="7" s="1"/>
  <c r="W87" i="6"/>
  <c r="AK23" i="4"/>
  <c r="AK27" i="4"/>
  <c r="W110" i="6"/>
  <c r="I108" i="7"/>
  <c r="J108" i="7" s="1"/>
  <c r="K108" i="7" s="1"/>
  <c r="W114" i="6"/>
  <c r="I112" i="7"/>
  <c r="J112" i="7" s="1"/>
  <c r="K112" i="7" s="1"/>
  <c r="V182" i="6"/>
  <c r="W182" i="6" s="1"/>
  <c r="V159" i="6"/>
  <c r="W159" i="6" s="1"/>
  <c r="V151" i="6"/>
  <c r="W151" i="6" s="1"/>
  <c r="I17" i="7"/>
  <c r="J17" i="7" s="1"/>
  <c r="K17" i="7" s="1"/>
  <c r="W19" i="6"/>
  <c r="V147" i="6"/>
  <c r="W147" i="6" s="1"/>
  <c r="W94" i="6"/>
  <c r="I92" i="7"/>
  <c r="J92" i="7" s="1"/>
  <c r="K92" i="7" s="1"/>
  <c r="W56" i="6"/>
  <c r="I54" i="7"/>
  <c r="J54" i="7" s="1"/>
  <c r="K54" i="7" s="1"/>
  <c r="W93" i="6"/>
  <c r="I91" i="7"/>
  <c r="J91" i="7" s="1"/>
  <c r="K91" i="7" s="1"/>
  <c r="V231" i="6"/>
  <c r="V156" i="6"/>
  <c r="W156" i="6" s="1"/>
  <c r="W104" i="6"/>
  <c r="I102" i="7"/>
  <c r="J102" i="7" s="1"/>
  <c r="K102" i="7" s="1"/>
  <c r="AJ13" i="9"/>
  <c r="AK26" i="4"/>
  <c r="I127" i="7"/>
  <c r="J127" i="7" s="1"/>
  <c r="K127" i="7" s="1"/>
  <c r="W129" i="6"/>
  <c r="T261" i="6"/>
  <c r="P252" i="6"/>
  <c r="K51" i="8" s="1"/>
  <c r="K61" i="8" s="1"/>
  <c r="K252" i="6"/>
  <c r="F51" i="8" s="1"/>
  <c r="F60" i="8" s="1"/>
  <c r="H252" i="6"/>
  <c r="C51" i="8" s="1"/>
  <c r="C65" i="8" s="1"/>
  <c r="J252" i="6"/>
  <c r="E51" i="8" s="1"/>
  <c r="E65" i="8" s="1"/>
  <c r="T269" i="6"/>
  <c r="S252" i="6"/>
  <c r="N51" i="8" s="1"/>
  <c r="N65" i="8" s="1"/>
  <c r="I252" i="6"/>
  <c r="D51" i="8" s="1"/>
  <c r="D64" i="8" s="1"/>
  <c r="N252" i="6"/>
  <c r="I51" i="8" s="1"/>
  <c r="I61" i="8" s="1"/>
  <c r="Q252" i="6"/>
  <c r="L51" i="8" s="1"/>
  <c r="L60" i="8" s="1"/>
  <c r="M252" i="6"/>
  <c r="H51" i="8" s="1"/>
  <c r="H61" i="8" s="1"/>
  <c r="L252" i="6"/>
  <c r="G51" i="8" s="1"/>
  <c r="G64" i="8" s="1"/>
  <c r="T252" i="6"/>
  <c r="O51" i="8" s="1"/>
  <c r="O252" i="6"/>
  <c r="J51" i="8" s="1"/>
  <c r="J61" i="8" s="1"/>
  <c r="T265" i="6"/>
  <c r="T266" i="6"/>
  <c r="T262" i="6"/>
  <c r="R252" i="6"/>
  <c r="M51" i="8" s="1"/>
  <c r="M60" i="8" s="1"/>
  <c r="T260" i="6"/>
  <c r="AK10" i="4"/>
  <c r="AJ7" i="9"/>
  <c r="I16" i="7"/>
  <c r="J16" i="7" s="1"/>
  <c r="K16" i="7" s="1"/>
  <c r="W18" i="6"/>
  <c r="AK8" i="3"/>
  <c r="AB7" i="7" s="1"/>
  <c r="AC7" i="7" s="1"/>
  <c r="AD7" i="7" s="1"/>
  <c r="W9" i="6"/>
  <c r="AK8" i="4"/>
  <c r="I7" i="7"/>
  <c r="J7" i="7" s="1"/>
  <c r="K7" i="7" s="1"/>
  <c r="W89" i="6"/>
  <c r="I87" i="7"/>
  <c r="J87" i="7" s="1"/>
  <c r="K87" i="7" s="1"/>
  <c r="AK15" i="4"/>
  <c r="W39" i="6"/>
  <c r="I37" i="7"/>
  <c r="J37" i="7" s="1"/>
  <c r="K37" i="7" s="1"/>
  <c r="I97" i="7"/>
  <c r="J97" i="7" s="1"/>
  <c r="K97" i="7" s="1"/>
  <c r="AK25" i="4"/>
  <c r="AK14" i="3"/>
  <c r="AB13" i="7" s="1"/>
  <c r="AC13" i="7" s="1"/>
  <c r="AD13" i="7" s="1"/>
  <c r="W99" i="6"/>
  <c r="W67" i="6"/>
  <c r="I65" i="7"/>
  <c r="J65" i="7" s="1"/>
  <c r="K65" i="7" s="1"/>
  <c r="I101" i="7"/>
  <c r="J101" i="7" s="1"/>
  <c r="K101" i="7" s="1"/>
  <c r="W103" i="6"/>
  <c r="I84" i="7"/>
  <c r="J84" i="7" s="1"/>
  <c r="K84" i="7" s="1"/>
  <c r="W86" i="6"/>
  <c r="I59" i="7"/>
  <c r="J59" i="7" s="1"/>
  <c r="K59" i="7" s="1"/>
  <c r="W61" i="6"/>
  <c r="I64" i="7"/>
  <c r="J64" i="7" s="1"/>
  <c r="K64" i="7" s="1"/>
  <c r="W66" i="6"/>
  <c r="I110" i="7"/>
  <c r="J110" i="7" s="1"/>
  <c r="K110" i="7" s="1"/>
  <c r="W112" i="6"/>
  <c r="I77" i="7"/>
  <c r="J77" i="7" s="1"/>
  <c r="K77" i="7" s="1"/>
  <c r="W79" i="6"/>
  <c r="I100" i="7"/>
  <c r="J100" i="7" s="1"/>
  <c r="K100" i="7" s="1"/>
  <c r="W102" i="6"/>
  <c r="E64" i="8"/>
  <c r="W46" i="6"/>
  <c r="I44" i="7"/>
  <c r="J44" i="7" s="1"/>
  <c r="K44" i="7" s="1"/>
  <c r="W124" i="6"/>
  <c r="I122" i="7"/>
  <c r="J122" i="7" s="1"/>
  <c r="K122" i="7" s="1"/>
  <c r="I53" i="7"/>
  <c r="J53" i="7" s="1"/>
  <c r="K53" i="7" s="1"/>
  <c r="W55" i="6"/>
  <c r="V157" i="6"/>
  <c r="W157" i="6" s="1"/>
  <c r="I106" i="7"/>
  <c r="J106" i="7" s="1"/>
  <c r="K106" i="7" s="1"/>
  <c r="W108" i="6"/>
  <c r="I56" i="7"/>
  <c r="J56" i="7" s="1"/>
  <c r="K56" i="7" s="1"/>
  <c r="W58" i="6"/>
  <c r="V165" i="6"/>
  <c r="W165" i="6" s="1"/>
  <c r="W31" i="6"/>
  <c r="I29" i="7"/>
  <c r="J29" i="7" s="1"/>
  <c r="K29" i="7" s="1"/>
  <c r="I118" i="7"/>
  <c r="J118" i="7" s="1"/>
  <c r="K118" i="7" s="1"/>
  <c r="W120" i="6"/>
  <c r="I98" i="7"/>
  <c r="J98" i="7" s="1"/>
  <c r="K98" i="7" s="1"/>
  <c r="W100" i="6"/>
  <c r="W96" i="6"/>
  <c r="I94" i="7"/>
  <c r="J94" i="7" s="1"/>
  <c r="K94" i="7" s="1"/>
  <c r="AQ96" i="1"/>
  <c r="V175" i="6"/>
  <c r="V141" i="6"/>
  <c r="V133" i="6"/>
  <c r="V227" i="6"/>
  <c r="I9" i="7"/>
  <c r="J9" i="7" s="1"/>
  <c r="K9" i="7" s="1"/>
  <c r="W11" i="6"/>
  <c r="AQ11" i="1"/>
  <c r="T207" i="6"/>
  <c r="H200" i="6"/>
  <c r="C16" i="8" s="1"/>
  <c r="C31" i="8" s="1"/>
  <c r="T216" i="6"/>
  <c r="L200" i="6"/>
  <c r="G16" i="8" s="1"/>
  <c r="G24" i="8" s="1"/>
  <c r="J200" i="6"/>
  <c r="E16" i="8" s="1"/>
  <c r="E28" i="8" s="1"/>
  <c r="K200" i="6"/>
  <c r="F16" i="8" s="1"/>
  <c r="F28" i="8" s="1"/>
  <c r="Q200" i="6"/>
  <c r="L16" i="8" s="1"/>
  <c r="L31" i="8" s="1"/>
  <c r="S200" i="6"/>
  <c r="N16" i="8" s="1"/>
  <c r="N31" i="8" s="1"/>
  <c r="N200" i="6"/>
  <c r="I16" i="8" s="1"/>
  <c r="I24" i="8" s="1"/>
  <c r="T200" i="6"/>
  <c r="P200" i="6"/>
  <c r="K16" i="8" s="1"/>
  <c r="M200" i="6"/>
  <c r="H16" i="8" s="1"/>
  <c r="H24" i="8" s="1"/>
  <c r="O200" i="6"/>
  <c r="J16" i="8" s="1"/>
  <c r="J31" i="8" s="1"/>
  <c r="I200" i="6"/>
  <c r="D16" i="8" s="1"/>
  <c r="D31" i="8" s="1"/>
  <c r="U181" i="6"/>
  <c r="U178" i="6"/>
  <c r="U175" i="6"/>
  <c r="T214" i="6"/>
  <c r="R200" i="6"/>
  <c r="M16" i="8" s="1"/>
  <c r="T211" i="6"/>
  <c r="U182" i="6"/>
  <c r="T210" i="6"/>
  <c r="U177" i="6"/>
  <c r="U179" i="6"/>
  <c r="T209" i="6"/>
  <c r="T213" i="6"/>
  <c r="S23" i="7"/>
  <c r="T23" i="7" s="1"/>
  <c r="U23" i="7" s="1"/>
  <c r="W111" i="6"/>
  <c r="I109" i="7"/>
  <c r="J109" i="7" s="1"/>
  <c r="K109" i="7" s="1"/>
  <c r="V162" i="6"/>
  <c r="W162" i="6" s="1"/>
  <c r="U183" i="6"/>
  <c r="W20" i="6"/>
  <c r="I18" i="7"/>
  <c r="J18" i="7" s="1"/>
  <c r="K18" i="7" s="1"/>
  <c r="W17" i="6"/>
  <c r="I15" i="7"/>
  <c r="J15" i="7" s="1"/>
  <c r="K15" i="7" s="1"/>
  <c r="V179" i="6"/>
  <c r="W179" i="6" s="1"/>
  <c r="I70" i="7"/>
  <c r="J70" i="7" s="1"/>
  <c r="K70" i="7" s="1"/>
  <c r="W72" i="6"/>
  <c r="I21" i="7"/>
  <c r="J21" i="7" s="1"/>
  <c r="K21" i="7" s="1"/>
  <c r="W23" i="6"/>
  <c r="I13" i="7"/>
  <c r="J13" i="7" s="1"/>
  <c r="K13" i="7" s="1"/>
  <c r="W15" i="6"/>
  <c r="I24" i="7"/>
  <c r="J24" i="7" s="1"/>
  <c r="K24" i="7" s="1"/>
  <c r="W26" i="6"/>
  <c r="I95" i="7"/>
  <c r="J95" i="7" s="1"/>
  <c r="K95" i="7" s="1"/>
  <c r="W97" i="6"/>
  <c r="AQ97" i="1"/>
  <c r="V228" i="6"/>
  <c r="I26" i="7"/>
  <c r="J26" i="7" s="1"/>
  <c r="K26" i="7" s="1"/>
  <c r="W28" i="6"/>
  <c r="AK12" i="4"/>
  <c r="O12" i="8"/>
  <c r="I74" i="7"/>
  <c r="J74" i="7" s="1"/>
  <c r="K74" i="7" s="1"/>
  <c r="W76" i="6"/>
  <c r="AK13" i="3"/>
  <c r="AB12" i="7" s="1"/>
  <c r="AC12" i="7" s="1"/>
  <c r="AD12" i="7" s="1"/>
  <c r="AK21" i="4"/>
  <c r="I66" i="7"/>
  <c r="J66" i="7" s="1"/>
  <c r="K66" i="7" s="1"/>
  <c r="W68" i="6"/>
  <c r="W98" i="6"/>
  <c r="I96" i="7"/>
  <c r="J96" i="7" s="1"/>
  <c r="K96" i="7" s="1"/>
  <c r="I52" i="7"/>
  <c r="J52" i="7" s="1"/>
  <c r="K52" i="7" s="1"/>
  <c r="AK18" i="4"/>
  <c r="W54" i="6"/>
  <c r="W27" i="6"/>
  <c r="I25" i="7"/>
  <c r="J25" i="7" s="1"/>
  <c r="K25" i="7" s="1"/>
  <c r="I58" i="7"/>
  <c r="J58" i="7" s="1"/>
  <c r="K58" i="7" s="1"/>
  <c r="W60" i="6"/>
  <c r="V183" i="6"/>
  <c r="W183" i="6" s="1"/>
  <c r="V163" i="6"/>
  <c r="W163" i="6" s="1"/>
  <c r="V149" i="6"/>
  <c r="W149" i="6" s="1"/>
  <c r="I45" i="7"/>
  <c r="J45" i="7" s="1"/>
  <c r="K45" i="7" s="1"/>
  <c r="W47" i="6"/>
  <c r="W91" i="6"/>
  <c r="I89" i="7"/>
  <c r="J89" i="7" s="1"/>
  <c r="K89" i="7" s="1"/>
  <c r="I8" i="7"/>
  <c r="J8" i="7" s="1"/>
  <c r="K8" i="7" s="1"/>
  <c r="W10" i="6"/>
  <c r="I69" i="7"/>
  <c r="J69" i="7" s="1"/>
  <c r="K69" i="7" s="1"/>
  <c r="W71" i="6"/>
  <c r="I23" i="7"/>
  <c r="J23" i="7" s="1"/>
  <c r="K23" i="7" s="1"/>
  <c r="W25" i="6"/>
  <c r="AK11" i="3"/>
  <c r="AB10" i="7" s="1"/>
  <c r="AC10" i="7" s="1"/>
  <c r="AD10" i="7" s="1"/>
  <c r="W40" i="6"/>
  <c r="I38" i="7"/>
  <c r="J38" i="7" s="1"/>
  <c r="K38" i="7" s="1"/>
  <c r="I116" i="7"/>
  <c r="J116" i="7" s="1"/>
  <c r="K116" i="7" s="1"/>
  <c r="W118" i="6"/>
  <c r="W123" i="6"/>
  <c r="I121" i="7"/>
  <c r="J121" i="7" s="1"/>
  <c r="K121" i="7" s="1"/>
  <c r="AK17" i="4"/>
  <c r="W48" i="6"/>
  <c r="I46" i="7"/>
  <c r="J46" i="7" s="1"/>
  <c r="K46" i="7" s="1"/>
  <c r="AJ9" i="9"/>
  <c r="I20" i="7"/>
  <c r="J20" i="7" s="1"/>
  <c r="K20" i="7" s="1"/>
  <c r="W22" i="6"/>
  <c r="L150" i="10"/>
  <c r="W49" i="6"/>
  <c r="I47" i="7"/>
  <c r="J47" i="7" s="1"/>
  <c r="K47" i="7" s="1"/>
  <c r="O15" i="8"/>
  <c r="W81" i="6"/>
  <c r="I79" i="7"/>
  <c r="J79" i="7" s="1"/>
  <c r="K79" i="7" s="1"/>
  <c r="W85" i="6"/>
  <c r="I83" i="7"/>
  <c r="J83" i="7" s="1"/>
  <c r="K83" i="7" s="1"/>
  <c r="I123" i="7"/>
  <c r="J123" i="7" s="1"/>
  <c r="K123" i="7" s="1"/>
  <c r="W125" i="6"/>
  <c r="W51" i="6"/>
  <c r="I49" i="7"/>
  <c r="J49" i="7" s="1"/>
  <c r="K49" i="7" s="1"/>
  <c r="W41" i="6"/>
  <c r="I39" i="7"/>
  <c r="J39" i="7" s="1"/>
  <c r="K39" i="7" s="1"/>
  <c r="I81" i="7"/>
  <c r="J81" i="7" s="1"/>
  <c r="K81" i="7" s="1"/>
  <c r="W83" i="6"/>
  <c r="W128" i="6"/>
  <c r="I126" i="7"/>
  <c r="J126" i="7" s="1"/>
  <c r="K126" i="7" s="1"/>
  <c r="V150" i="6"/>
  <c r="W150" i="6" s="1"/>
  <c r="I28" i="7"/>
  <c r="J28" i="7" s="1"/>
  <c r="K28" i="7" s="1"/>
  <c r="AK10" i="3"/>
  <c r="AB9" i="7" s="1"/>
  <c r="AC9" i="7" s="1"/>
  <c r="AD9" i="7" s="1"/>
  <c r="W30" i="6"/>
  <c r="V164" i="6"/>
  <c r="W164" i="6" s="1"/>
  <c r="W122" i="6"/>
  <c r="AK15" i="3"/>
  <c r="AB14" i="7" s="1"/>
  <c r="AC14" i="7" s="1"/>
  <c r="AD14" i="7" s="1"/>
  <c r="I120" i="7"/>
  <c r="J120" i="7" s="1"/>
  <c r="K120" i="7" s="1"/>
  <c r="AK29" i="4"/>
  <c r="S28" i="7" s="1"/>
  <c r="T28" i="7" s="1"/>
  <c r="U28" i="7" s="1"/>
  <c r="W82" i="6"/>
  <c r="I80" i="7"/>
  <c r="J80" i="7" s="1"/>
  <c r="K80" i="7" s="1"/>
  <c r="AQ82" i="1"/>
  <c r="U236" i="6" l="1"/>
  <c r="AQ109" i="1"/>
  <c r="E61" i="8"/>
  <c r="AQ131" i="1"/>
  <c r="F61" i="8"/>
  <c r="AQ103" i="1"/>
  <c r="AQ108" i="1"/>
  <c r="H65" i="8"/>
  <c r="AQ85" i="1"/>
  <c r="I60" i="8"/>
  <c r="D24" i="8"/>
  <c r="G28" i="8"/>
  <c r="D61" i="8"/>
  <c r="AQ49" i="1"/>
  <c r="AQ25" i="1"/>
  <c r="AQ68" i="1"/>
  <c r="AQ23" i="1"/>
  <c r="AQ17" i="1"/>
  <c r="AQ111" i="1"/>
  <c r="AQ31" i="1"/>
  <c r="AQ79" i="1"/>
  <c r="AQ30" i="1"/>
  <c r="AQ83" i="1"/>
  <c r="AQ51" i="1"/>
  <c r="AQ118" i="1"/>
  <c r="AQ91" i="1"/>
  <c r="AQ54" i="1"/>
  <c r="AQ46" i="1"/>
  <c r="AQ61" i="1"/>
  <c r="AQ9" i="1"/>
  <c r="AQ56" i="1"/>
  <c r="AQ87" i="1"/>
  <c r="AQ60" i="1"/>
  <c r="AQ67" i="1"/>
  <c r="AQ39" i="1"/>
  <c r="AQ81" i="1"/>
  <c r="AQ48" i="1"/>
  <c r="AQ100" i="1"/>
  <c r="AQ71" i="1"/>
  <c r="AQ76" i="1"/>
  <c r="AQ72" i="1"/>
  <c r="AQ20" i="1"/>
  <c r="AQ55" i="1"/>
  <c r="AQ112" i="1"/>
  <c r="AQ122" i="1"/>
  <c r="AQ28" i="1"/>
  <c r="AQ26" i="1"/>
  <c r="N35" i="7"/>
  <c r="AQ125" i="1"/>
  <c r="AQ22" i="1"/>
  <c r="AQ40" i="1"/>
  <c r="AQ47" i="1"/>
  <c r="AQ58" i="1"/>
  <c r="AQ86" i="1"/>
  <c r="AQ27" i="1"/>
  <c r="AQ98" i="1"/>
  <c r="AQ15" i="1"/>
  <c r="AQ120" i="1"/>
  <c r="AQ102" i="1"/>
  <c r="AQ99" i="1"/>
  <c r="AQ18" i="1"/>
  <c r="AQ42" i="1"/>
  <c r="AQ128" i="1"/>
  <c r="AQ41" i="1"/>
  <c r="AQ123" i="1"/>
  <c r="AQ10" i="1"/>
  <c r="AQ124" i="1"/>
  <c r="AQ66" i="1"/>
  <c r="AQ89" i="1"/>
  <c r="M55" i="7"/>
  <c r="M88" i="7"/>
  <c r="M61" i="7"/>
  <c r="N124" i="7"/>
  <c r="W229" i="6"/>
  <c r="W230" i="6"/>
  <c r="D60" i="8"/>
  <c r="H31" i="8"/>
  <c r="AQ114" i="1"/>
  <c r="D65" i="8"/>
  <c r="AQ104" i="1"/>
  <c r="AQ88" i="1"/>
  <c r="AQ130" i="1"/>
  <c r="D28" i="8"/>
  <c r="L24" i="8"/>
  <c r="L28" i="8"/>
  <c r="AQ12" i="1"/>
  <c r="N64" i="8"/>
  <c r="E31" i="8"/>
  <c r="E60" i="8"/>
  <c r="K64" i="8"/>
  <c r="AQ38" i="1"/>
  <c r="AQ113" i="1"/>
  <c r="AQ127" i="1"/>
  <c r="AQ19" i="1"/>
  <c r="AQ106" i="1"/>
  <c r="N61" i="8"/>
  <c r="I31" i="8"/>
  <c r="AQ101" i="1"/>
  <c r="AQ50" i="1"/>
  <c r="N58" i="7"/>
  <c r="M58" i="7"/>
  <c r="N45" i="7"/>
  <c r="W141" i="6"/>
  <c r="W166" i="6" s="1"/>
  <c r="X160" i="6" s="1"/>
  <c r="V166" i="6"/>
  <c r="N98" i="7"/>
  <c r="M98" i="7"/>
  <c r="N101" i="7"/>
  <c r="M101" i="7"/>
  <c r="S9" i="7"/>
  <c r="T9" i="7" s="1"/>
  <c r="U9" i="7" s="1"/>
  <c r="G63" i="8"/>
  <c r="G66" i="8"/>
  <c r="G62" i="8"/>
  <c r="G57" i="8"/>
  <c r="G59" i="8"/>
  <c r="G58" i="8"/>
  <c r="C57" i="8"/>
  <c r="C66" i="8"/>
  <c r="C58" i="8"/>
  <c r="C62" i="8"/>
  <c r="C59" i="8"/>
  <c r="C63" i="8"/>
  <c r="S25" i="7"/>
  <c r="T25" i="7" s="1"/>
  <c r="U25" i="7" s="1"/>
  <c r="H28" i="8"/>
  <c r="M54" i="7"/>
  <c r="N54" i="7"/>
  <c r="S26" i="7"/>
  <c r="T26" i="7" s="1"/>
  <c r="U26" i="7" s="1"/>
  <c r="W232" i="6"/>
  <c r="N48" i="7"/>
  <c r="M48" i="7"/>
  <c r="J6" i="7"/>
  <c r="K6" i="7" s="1"/>
  <c r="L101" i="7" s="1"/>
  <c r="I131" i="7"/>
  <c r="J131" i="7" s="1"/>
  <c r="K131" i="7" s="1"/>
  <c r="N67" i="7"/>
  <c r="M67" i="7"/>
  <c r="N71" i="7"/>
  <c r="M71" i="7"/>
  <c r="M76" i="7"/>
  <c r="N76" i="7"/>
  <c r="AQ70" i="1"/>
  <c r="C64" i="8"/>
  <c r="N113" i="7"/>
  <c r="M113" i="7"/>
  <c r="W231" i="6"/>
  <c r="S12" i="7"/>
  <c r="T12" i="7" s="1"/>
  <c r="U12" i="7" s="1"/>
  <c r="N107" i="7"/>
  <c r="M107" i="7"/>
  <c r="M121" i="7"/>
  <c r="N121" i="7"/>
  <c r="S11" i="7"/>
  <c r="T11" i="7" s="1"/>
  <c r="U11" i="7" s="1"/>
  <c r="M32" i="8"/>
  <c r="M29" i="8"/>
  <c r="M23" i="8"/>
  <c r="M25" i="8"/>
  <c r="M26" i="8"/>
  <c r="M30" i="8"/>
  <c r="M31" i="8"/>
  <c r="M28" i="8"/>
  <c r="M24" i="8"/>
  <c r="M27" i="8"/>
  <c r="K32" i="8"/>
  <c r="K29" i="8"/>
  <c r="K26" i="8"/>
  <c r="K23" i="8"/>
  <c r="K27" i="8"/>
  <c r="K30" i="8"/>
  <c r="K25" i="8"/>
  <c r="N23" i="7"/>
  <c r="M23" i="7"/>
  <c r="M96" i="7"/>
  <c r="N96" i="7"/>
  <c r="N24" i="7"/>
  <c r="M24" i="7"/>
  <c r="C26" i="8"/>
  <c r="C32" i="8"/>
  <c r="O16" i="8"/>
  <c r="C27" i="8"/>
  <c r="C25" i="8"/>
  <c r="C23" i="8"/>
  <c r="C29" i="8"/>
  <c r="C30" i="8"/>
  <c r="V184" i="6"/>
  <c r="W175" i="6"/>
  <c r="W184" i="6" s="1"/>
  <c r="X182" i="6" s="1"/>
  <c r="M53" i="7"/>
  <c r="N53" i="7"/>
  <c r="N110" i="7"/>
  <c r="M110" i="7"/>
  <c r="N24" i="8"/>
  <c r="H66" i="8"/>
  <c r="H58" i="8"/>
  <c r="H62" i="8"/>
  <c r="H59" i="8"/>
  <c r="H57" i="8"/>
  <c r="H63" i="8"/>
  <c r="F64" i="8"/>
  <c r="F66" i="8"/>
  <c r="F58" i="8"/>
  <c r="F62" i="8"/>
  <c r="F63" i="8"/>
  <c r="F57" i="8"/>
  <c r="F59" i="8"/>
  <c r="S30" i="7"/>
  <c r="T30" i="7" s="1"/>
  <c r="U30" i="7" s="1"/>
  <c r="M99" i="7"/>
  <c r="N99" i="7"/>
  <c r="S6" i="7"/>
  <c r="AK32" i="4"/>
  <c r="AL7" i="4" s="1"/>
  <c r="N119" i="7"/>
  <c r="M119" i="7"/>
  <c r="AQ95" i="1"/>
  <c r="N128" i="7"/>
  <c r="M128" i="7"/>
  <c r="AQ44" i="1"/>
  <c r="AQ117" i="1"/>
  <c r="S27" i="7"/>
  <c r="T27" i="7" s="1"/>
  <c r="U27" i="7" s="1"/>
  <c r="AQ75" i="1"/>
  <c r="S29" i="7"/>
  <c r="T29" i="7" s="1"/>
  <c r="U29" i="7" s="1"/>
  <c r="M90" i="7"/>
  <c r="N90" i="7"/>
  <c r="AQ119" i="1"/>
  <c r="AQ36" i="1"/>
  <c r="N78" i="7"/>
  <c r="M78" i="7"/>
  <c r="J64" i="8"/>
  <c r="N31" i="7"/>
  <c r="M31" i="7"/>
  <c r="AQ59" i="1"/>
  <c r="N46" i="7"/>
  <c r="M46" i="7"/>
  <c r="M116" i="7"/>
  <c r="N116" i="7"/>
  <c r="M8" i="7"/>
  <c r="M74" i="7"/>
  <c r="N74" i="7"/>
  <c r="M26" i="7"/>
  <c r="N26" i="7"/>
  <c r="U184" i="6"/>
  <c r="I30" i="8"/>
  <c r="I32" i="8"/>
  <c r="I23" i="8"/>
  <c r="I27" i="8"/>
  <c r="I29" i="8"/>
  <c r="I25" i="8"/>
  <c r="I26" i="8"/>
  <c r="M56" i="7"/>
  <c r="N56" i="7"/>
  <c r="N84" i="7"/>
  <c r="M84" i="7"/>
  <c r="S24" i="7"/>
  <c r="T24" i="7" s="1"/>
  <c r="U24" i="7" s="1"/>
  <c r="M85" i="7"/>
  <c r="N87" i="7"/>
  <c r="M87" i="7"/>
  <c r="N55" i="7"/>
  <c r="M66" i="8"/>
  <c r="M63" i="8"/>
  <c r="M62" i="8"/>
  <c r="M65" i="8"/>
  <c r="M61" i="8"/>
  <c r="M57" i="8"/>
  <c r="M58" i="8"/>
  <c r="M59" i="8"/>
  <c r="L66" i="8"/>
  <c r="L57" i="8"/>
  <c r="L62" i="8"/>
  <c r="L59" i="8"/>
  <c r="L63" i="8"/>
  <c r="L58" i="8"/>
  <c r="K66" i="8"/>
  <c r="K58" i="8"/>
  <c r="K62" i="8"/>
  <c r="K57" i="8"/>
  <c r="K63" i="8"/>
  <c r="K59" i="8"/>
  <c r="M102" i="7"/>
  <c r="N102" i="7"/>
  <c r="K24" i="8"/>
  <c r="M17" i="7"/>
  <c r="N17" i="7"/>
  <c r="S22" i="7"/>
  <c r="T22" i="7" s="1"/>
  <c r="U22" i="7" s="1"/>
  <c r="M40" i="7"/>
  <c r="N40" i="7"/>
  <c r="K28" i="8"/>
  <c r="C24" i="8"/>
  <c r="W133" i="6"/>
  <c r="X81" i="6" s="1"/>
  <c r="W227" i="6"/>
  <c r="L61" i="8"/>
  <c r="N93" i="7"/>
  <c r="M93" i="7"/>
  <c r="M10" i="7"/>
  <c r="M73" i="7"/>
  <c r="N73" i="7"/>
  <c r="N88" i="7"/>
  <c r="N68" i="7"/>
  <c r="M68" i="7"/>
  <c r="AQ24" i="1"/>
  <c r="M117" i="7"/>
  <c r="N117" i="7"/>
  <c r="M64" i="8"/>
  <c r="AQ21" i="1"/>
  <c r="G65" i="8"/>
  <c r="AQ53" i="1"/>
  <c r="M57" i="7"/>
  <c r="N57" i="7"/>
  <c r="M123" i="7"/>
  <c r="N123" i="7"/>
  <c r="N118" i="7"/>
  <c r="M118" i="7"/>
  <c r="K31" i="8"/>
  <c r="M129" i="7"/>
  <c r="N129" i="7"/>
  <c r="X142" i="6"/>
  <c r="M86" i="7"/>
  <c r="N86" i="7"/>
  <c r="J24" i="8"/>
  <c r="J28" i="8"/>
  <c r="N42" i="7"/>
  <c r="M42" i="7"/>
  <c r="M115" i="7"/>
  <c r="N115" i="7"/>
  <c r="M111" i="7"/>
  <c r="N111" i="7"/>
  <c r="AQ29" i="1"/>
  <c r="AL9" i="3" s="1"/>
  <c r="M125" i="7"/>
  <c r="N125" i="7"/>
  <c r="N34" i="7"/>
  <c r="M34" i="7"/>
  <c r="AQ13" i="1"/>
  <c r="N19" i="7"/>
  <c r="M19" i="7"/>
  <c r="I28" i="8"/>
  <c r="N47" i="7"/>
  <c r="M47" i="7"/>
  <c r="L47" i="7"/>
  <c r="M79" i="7"/>
  <c r="N79" i="7"/>
  <c r="N25" i="7"/>
  <c r="M25" i="7"/>
  <c r="N126" i="7"/>
  <c r="M126" i="7"/>
  <c r="N21" i="7"/>
  <c r="M21" i="7"/>
  <c r="M15" i="7"/>
  <c r="N25" i="8"/>
  <c r="N32" i="8"/>
  <c r="N26" i="8"/>
  <c r="N30" i="8"/>
  <c r="N27" i="8"/>
  <c r="N29" i="8"/>
  <c r="N23" i="8"/>
  <c r="M100" i="7"/>
  <c r="N100" i="7"/>
  <c r="C60" i="8"/>
  <c r="M112" i="7"/>
  <c r="N112" i="7"/>
  <c r="N39" i="7"/>
  <c r="M39" i="7"/>
  <c r="N20" i="7"/>
  <c r="M20" i="7"/>
  <c r="S16" i="7"/>
  <c r="T16" i="7" s="1"/>
  <c r="U16" i="7" s="1"/>
  <c r="N38" i="7"/>
  <c r="M38" i="7"/>
  <c r="M69" i="7"/>
  <c r="N69" i="7"/>
  <c r="M89" i="7"/>
  <c r="N89" i="7"/>
  <c r="C61" i="8"/>
  <c r="N109" i="7"/>
  <c r="M109" i="7"/>
  <c r="L32" i="8"/>
  <c r="L29" i="8"/>
  <c r="L27" i="8"/>
  <c r="L30" i="8"/>
  <c r="L23" i="8"/>
  <c r="L25" i="8"/>
  <c r="L26" i="8"/>
  <c r="M94" i="7"/>
  <c r="N94" i="7"/>
  <c r="M64" i="7"/>
  <c r="N64" i="7"/>
  <c r="K60" i="8"/>
  <c r="N65" i="7"/>
  <c r="M65" i="7"/>
  <c r="D66" i="8"/>
  <c r="D62" i="8"/>
  <c r="D58" i="8"/>
  <c r="D59" i="8"/>
  <c r="D63" i="8"/>
  <c r="D57" i="8"/>
  <c r="AQ129" i="1"/>
  <c r="AQ93" i="1"/>
  <c r="AQ94" i="1"/>
  <c r="N85" i="7"/>
  <c r="AQ65" i="1"/>
  <c r="AQ14" i="1"/>
  <c r="AQ32" i="1"/>
  <c r="H64" i="8"/>
  <c r="AQ35" i="1"/>
  <c r="AQ105" i="1"/>
  <c r="AQ45" i="1"/>
  <c r="AQ64" i="1"/>
  <c r="N104" i="7"/>
  <c r="M104" i="7"/>
  <c r="I65" i="8"/>
  <c r="AQ107" i="1"/>
  <c r="N27" i="7"/>
  <c r="M27" i="7"/>
  <c r="J60" i="8"/>
  <c r="AQ43" i="1"/>
  <c r="K65" i="8"/>
  <c r="AQ34" i="1"/>
  <c r="M51" i="7"/>
  <c r="N51" i="7"/>
  <c r="L51" i="7"/>
  <c r="AQ52" i="1"/>
  <c r="L65" i="8"/>
  <c r="M120" i="7"/>
  <c r="N120" i="7"/>
  <c r="N80" i="7"/>
  <c r="M80" i="7"/>
  <c r="M122" i="7"/>
  <c r="N122" i="7"/>
  <c r="N97" i="7"/>
  <c r="M97" i="7"/>
  <c r="I57" i="8"/>
  <c r="I66" i="8"/>
  <c r="I62" i="8"/>
  <c r="I58" i="8"/>
  <c r="I59" i="8"/>
  <c r="I63" i="8"/>
  <c r="W233" i="6"/>
  <c r="M83" i="7"/>
  <c r="N83" i="7"/>
  <c r="M66" i="7"/>
  <c r="N66" i="7"/>
  <c r="C28" i="8"/>
  <c r="M75" i="7"/>
  <c r="D29" i="8"/>
  <c r="D32" i="8"/>
  <c r="D25" i="8"/>
  <c r="D27" i="8"/>
  <c r="D23" i="8"/>
  <c r="D26" i="8"/>
  <c r="D30" i="8"/>
  <c r="F24" i="8"/>
  <c r="F32" i="8"/>
  <c r="F29" i="8"/>
  <c r="F30" i="8"/>
  <c r="F25" i="8"/>
  <c r="F27" i="8"/>
  <c r="F26" i="8"/>
  <c r="F23" i="8"/>
  <c r="M9" i="7"/>
  <c r="N29" i="7"/>
  <c r="M29" i="7"/>
  <c r="N106" i="7"/>
  <c r="M106" i="7"/>
  <c r="N37" i="7"/>
  <c r="M37" i="7"/>
  <c r="M7" i="7"/>
  <c r="W235" i="6"/>
  <c r="N60" i="8"/>
  <c r="N66" i="8"/>
  <c r="N57" i="8"/>
  <c r="N63" i="8"/>
  <c r="N58" i="8"/>
  <c r="N62" i="8"/>
  <c r="N59" i="8"/>
  <c r="N91" i="7"/>
  <c r="M91" i="7"/>
  <c r="M92" i="7"/>
  <c r="N92" i="7"/>
  <c r="G61" i="8"/>
  <c r="AQ110" i="1"/>
  <c r="AQ84" i="1"/>
  <c r="AQ74" i="1"/>
  <c r="N30" i="7"/>
  <c r="M30" i="7"/>
  <c r="AQ8" i="1"/>
  <c r="L64" i="8"/>
  <c r="M103" i="7"/>
  <c r="N103" i="7"/>
  <c r="N36" i="7"/>
  <c r="M36" i="7"/>
  <c r="V13" i="7" s="1"/>
  <c r="G60" i="8"/>
  <c r="S15" i="7"/>
  <c r="T15" i="7" s="1"/>
  <c r="U15" i="7" s="1"/>
  <c r="AL16" i="4"/>
  <c r="N28" i="8"/>
  <c r="M22" i="7"/>
  <c r="V10" i="7" s="1"/>
  <c r="N22" i="7"/>
  <c r="M13" i="7"/>
  <c r="M11" i="7"/>
  <c r="AQ80" i="1"/>
  <c r="W228" i="6"/>
  <c r="X228" i="6" s="1"/>
  <c r="M50" i="7"/>
  <c r="N50" i="7"/>
  <c r="M28" i="7"/>
  <c r="N28" i="7"/>
  <c r="S17" i="7"/>
  <c r="T17" i="7" s="1"/>
  <c r="U17" i="7" s="1"/>
  <c r="N95" i="7"/>
  <c r="M95" i="7"/>
  <c r="N75" i="7"/>
  <c r="N70" i="7"/>
  <c r="M70" i="7"/>
  <c r="N18" i="7"/>
  <c r="M18" i="7"/>
  <c r="J32" i="8"/>
  <c r="J27" i="8"/>
  <c r="J30" i="8"/>
  <c r="J25" i="8"/>
  <c r="J29" i="8"/>
  <c r="J23" i="8"/>
  <c r="J26" i="8"/>
  <c r="E32" i="8"/>
  <c r="E25" i="8"/>
  <c r="E23" i="8"/>
  <c r="E29" i="8"/>
  <c r="E30" i="8"/>
  <c r="E26" i="8"/>
  <c r="E27" i="8"/>
  <c r="V236" i="6"/>
  <c r="M44" i="7"/>
  <c r="N44" i="7"/>
  <c r="M77" i="7"/>
  <c r="N77" i="7"/>
  <c r="S7" i="7"/>
  <c r="T7" i="7" s="1"/>
  <c r="U7" i="7" s="1"/>
  <c r="N16" i="7"/>
  <c r="M16" i="7"/>
  <c r="J65" i="8"/>
  <c r="J66" i="8"/>
  <c r="J57" i="8"/>
  <c r="J63" i="8"/>
  <c r="J59" i="8"/>
  <c r="J58" i="8"/>
  <c r="J62" i="8"/>
  <c r="M127" i="7"/>
  <c r="N127" i="7"/>
  <c r="F65" i="8"/>
  <c r="X151" i="6"/>
  <c r="M108" i="7"/>
  <c r="N108" i="7"/>
  <c r="N82" i="7"/>
  <c r="M82" i="7"/>
  <c r="N63" i="7"/>
  <c r="M63" i="7"/>
  <c r="M12" i="7"/>
  <c r="M72" i="7"/>
  <c r="N72" i="7"/>
  <c r="AB6" i="7"/>
  <c r="AK16" i="3"/>
  <c r="N33" i="7"/>
  <c r="M33" i="7"/>
  <c r="F31" i="8"/>
  <c r="N43" i="7"/>
  <c r="M43" i="7"/>
  <c r="AQ62" i="1"/>
  <c r="N62" i="7"/>
  <c r="M62" i="7"/>
  <c r="AQ132" i="1"/>
  <c r="N105" i="7"/>
  <c r="M105" i="7"/>
  <c r="AQ16" i="1"/>
  <c r="AQ78" i="1"/>
  <c r="X146" i="6"/>
  <c r="S10" i="7"/>
  <c r="T10" i="7" s="1"/>
  <c r="U10" i="7" s="1"/>
  <c r="AQ116" i="1"/>
  <c r="S8" i="7"/>
  <c r="T8" i="7" s="1"/>
  <c r="U8" i="7" s="1"/>
  <c r="AL9" i="4"/>
  <c r="S21" i="7"/>
  <c r="T21" i="7" s="1"/>
  <c r="U21" i="7" s="1"/>
  <c r="AL22" i="4"/>
  <c r="N81" i="7"/>
  <c r="M81" i="7"/>
  <c r="M49" i="7"/>
  <c r="N49" i="7"/>
  <c r="M124" i="7"/>
  <c r="M52" i="7"/>
  <c r="V17" i="7" s="1"/>
  <c r="N52" i="7"/>
  <c r="S20" i="7"/>
  <c r="T20" i="7" s="1"/>
  <c r="U20" i="7" s="1"/>
  <c r="AL21" i="4"/>
  <c r="E24" i="8"/>
  <c r="H32" i="8"/>
  <c r="H23" i="8"/>
  <c r="H26" i="8"/>
  <c r="H25" i="8"/>
  <c r="H29" i="8"/>
  <c r="H27" i="8"/>
  <c r="H30" i="8"/>
  <c r="G32" i="8"/>
  <c r="G29" i="8"/>
  <c r="G30" i="8"/>
  <c r="G23" i="8"/>
  <c r="G27" i="8"/>
  <c r="G26" i="8"/>
  <c r="G25" i="8"/>
  <c r="X165" i="6"/>
  <c r="M59" i="7"/>
  <c r="N59" i="7"/>
  <c r="S14" i="7"/>
  <c r="T14" i="7" s="1"/>
  <c r="U14" i="7" s="1"/>
  <c r="AL15" i="4"/>
  <c r="AJ16" i="9"/>
  <c r="E66" i="8"/>
  <c r="E62" i="8"/>
  <c r="E57" i="8"/>
  <c r="E63" i="8"/>
  <c r="E58" i="8"/>
  <c r="E59" i="8"/>
  <c r="X147" i="6"/>
  <c r="AQ90" i="1"/>
  <c r="AQ126" i="1"/>
  <c r="AQ37" i="1"/>
  <c r="AQ63" i="1"/>
  <c r="AQ77" i="1"/>
  <c r="AQ57" i="1"/>
  <c r="G31" i="8"/>
  <c r="AQ69" i="1"/>
  <c r="AQ73" i="1"/>
  <c r="AQ121" i="1"/>
  <c r="N60" i="7"/>
  <c r="M60" i="7"/>
  <c r="H60" i="8"/>
  <c r="M130" i="7"/>
  <c r="N130" i="7"/>
  <c r="M14" i="7"/>
  <c r="N14" i="7"/>
  <c r="X234" i="6"/>
  <c r="M45" i="7"/>
  <c r="M41" i="7"/>
  <c r="N41" i="7"/>
  <c r="AQ92" i="1"/>
  <c r="I64" i="8"/>
  <c r="M114" i="7"/>
  <c r="N114" i="7"/>
  <c r="N61" i="7"/>
  <c r="AQ115" i="1"/>
  <c r="N32" i="7"/>
  <c r="M32" i="7"/>
  <c r="AQ33" i="1"/>
  <c r="X106" i="6" l="1"/>
  <c r="X40" i="6"/>
  <c r="X87" i="6"/>
  <c r="X103" i="6"/>
  <c r="X129" i="6"/>
  <c r="X18" i="6"/>
  <c r="X11" i="6"/>
  <c r="V15" i="7"/>
  <c r="X39" i="6"/>
  <c r="X97" i="6"/>
  <c r="X61" i="6"/>
  <c r="X94" i="6"/>
  <c r="X35" i="6"/>
  <c r="X109" i="6"/>
  <c r="X107" i="6"/>
  <c r="X88" i="6"/>
  <c r="X64" i="6"/>
  <c r="L29" i="7"/>
  <c r="X17" i="6"/>
  <c r="L57" i="7"/>
  <c r="L37" i="7"/>
  <c r="X41" i="6"/>
  <c r="X26" i="6"/>
  <c r="X38" i="6"/>
  <c r="X119" i="6"/>
  <c r="L42" i="7"/>
  <c r="X130" i="6"/>
  <c r="X84" i="6"/>
  <c r="X46" i="6"/>
  <c r="X47" i="6"/>
  <c r="X52" i="6"/>
  <c r="X43" i="6"/>
  <c r="X34" i="6"/>
  <c r="V14" i="7"/>
  <c r="X104" i="6"/>
  <c r="X89" i="6"/>
  <c r="X83" i="6"/>
  <c r="X124" i="6"/>
  <c r="X68" i="6"/>
  <c r="X66" i="6"/>
  <c r="L13" i="7"/>
  <c r="X59" i="6"/>
  <c r="L93" i="7"/>
  <c r="AL10" i="3"/>
  <c r="L14" i="7"/>
  <c r="L32" i="7"/>
  <c r="X45" i="6"/>
  <c r="L91" i="7"/>
  <c r="X96" i="6"/>
  <c r="X54" i="6"/>
  <c r="X21" i="6"/>
  <c r="X114" i="6"/>
  <c r="X108" i="6"/>
  <c r="L84" i="7"/>
  <c r="X36" i="6"/>
  <c r="X110" i="6"/>
  <c r="X20" i="6"/>
  <c r="X32" i="6"/>
  <c r="X9" i="6"/>
  <c r="X100" i="6"/>
  <c r="X15" i="6"/>
  <c r="X123" i="6"/>
  <c r="L72" i="7"/>
  <c r="X31" i="6"/>
  <c r="X85" i="6"/>
  <c r="X14" i="6"/>
  <c r="X67" i="6"/>
  <c r="X111" i="6"/>
  <c r="X60" i="6"/>
  <c r="X13" i="6"/>
  <c r="L15" i="7"/>
  <c r="X93" i="6"/>
  <c r="X74" i="6"/>
  <c r="X78" i="6"/>
  <c r="X49" i="6"/>
  <c r="X105" i="6"/>
  <c r="L28" i="7"/>
  <c r="X29" i="6"/>
  <c r="X65" i="6"/>
  <c r="X79" i="6"/>
  <c r="X72" i="6"/>
  <c r="X91" i="6"/>
  <c r="X24" i="6"/>
  <c r="L104" i="7"/>
  <c r="AL8" i="3"/>
  <c r="AE8" i="7"/>
  <c r="X178" i="6"/>
  <c r="V24" i="7"/>
  <c r="V19" i="7"/>
  <c r="AL15" i="3"/>
  <c r="V23" i="7"/>
  <c r="AL11" i="3"/>
  <c r="V18" i="7"/>
  <c r="AL12" i="3"/>
  <c r="AL13" i="3"/>
  <c r="AL14" i="3"/>
  <c r="X128" i="6"/>
  <c r="X75" i="6"/>
  <c r="X22" i="6"/>
  <c r="AL8" i="4"/>
  <c r="X157" i="6"/>
  <c r="AL18" i="4"/>
  <c r="X156" i="6"/>
  <c r="X162" i="6"/>
  <c r="X231" i="6"/>
  <c r="X232" i="6"/>
  <c r="AL11" i="4"/>
  <c r="X155" i="6"/>
  <c r="X159" i="6"/>
  <c r="X152" i="6"/>
  <c r="X233" i="6"/>
  <c r="X150" i="6"/>
  <c r="AL23" i="4"/>
  <c r="X164" i="6"/>
  <c r="AL17" i="4"/>
  <c r="X181" i="6"/>
  <c r="X149" i="6"/>
  <c r="X143" i="6"/>
  <c r="X163" i="6"/>
  <c r="X144" i="6"/>
  <c r="X230" i="6"/>
  <c r="X145" i="6"/>
  <c r="X229" i="6"/>
  <c r="X235" i="6"/>
  <c r="X183" i="6"/>
  <c r="X71" i="6"/>
  <c r="X33" i="6"/>
  <c r="X177" i="6"/>
  <c r="L62" i="7"/>
  <c r="N13" i="7"/>
  <c r="L34" i="7"/>
  <c r="L117" i="7"/>
  <c r="L73" i="7"/>
  <c r="L116" i="7"/>
  <c r="L48" i="7"/>
  <c r="L41" i="7"/>
  <c r="L82" i="7"/>
  <c r="N11" i="7"/>
  <c r="L130" i="7"/>
  <c r="L59" i="7"/>
  <c r="L33" i="7"/>
  <c r="L95" i="7"/>
  <c r="L11" i="7"/>
  <c r="L36" i="7"/>
  <c r="L83" i="7"/>
  <c r="L122" i="7"/>
  <c r="L65" i="7"/>
  <c r="L38" i="7"/>
  <c r="L39" i="7"/>
  <c r="L21" i="7"/>
  <c r="L25" i="7"/>
  <c r="L111" i="7"/>
  <c r="L40" i="7"/>
  <c r="L74" i="7"/>
  <c r="L31" i="7"/>
  <c r="L53" i="7"/>
  <c r="L96" i="7"/>
  <c r="L121" i="7"/>
  <c r="L113" i="7"/>
  <c r="L71" i="7"/>
  <c r="L129" i="7"/>
  <c r="L102" i="7"/>
  <c r="L87" i="7"/>
  <c r="L56" i="7"/>
  <c r="L90" i="7"/>
  <c r="L128" i="7"/>
  <c r="L127" i="7"/>
  <c r="L18" i="7"/>
  <c r="L50" i="7"/>
  <c r="L77" i="7"/>
  <c r="L30" i="7"/>
  <c r="N9" i="7"/>
  <c r="L89" i="7"/>
  <c r="L123" i="7"/>
  <c r="N10" i="7"/>
  <c r="L46" i="7"/>
  <c r="L99" i="7"/>
  <c r="L52" i="7"/>
  <c r="L49" i="7"/>
  <c r="L12" i="7"/>
  <c r="L120" i="7"/>
  <c r="L27" i="7"/>
  <c r="L94" i="7"/>
  <c r="N12" i="7"/>
  <c r="L108" i="7"/>
  <c r="L105" i="7"/>
  <c r="L43" i="7"/>
  <c r="L16" i="7"/>
  <c r="L92" i="7"/>
  <c r="N7" i="7"/>
  <c r="L106" i="7"/>
  <c r="L9" i="7"/>
  <c r="L85" i="7"/>
  <c r="L100" i="7"/>
  <c r="L126" i="7"/>
  <c r="L79" i="7"/>
  <c r="L19" i="7"/>
  <c r="L125" i="7"/>
  <c r="L115" i="7"/>
  <c r="L68" i="7"/>
  <c r="L10" i="7"/>
  <c r="L23" i="7"/>
  <c r="L107" i="7"/>
  <c r="L66" i="7"/>
  <c r="L114" i="7"/>
  <c r="L60" i="7"/>
  <c r="L81" i="7"/>
  <c r="L63" i="7"/>
  <c r="L70" i="7"/>
  <c r="L22" i="7"/>
  <c r="L103" i="7"/>
  <c r="L7" i="7"/>
  <c r="L80" i="7"/>
  <c r="L64" i="7"/>
  <c r="L109" i="7"/>
  <c r="N8" i="7"/>
  <c r="L78" i="7"/>
  <c r="L44" i="7"/>
  <c r="L97" i="7"/>
  <c r="L69" i="7"/>
  <c r="L20" i="7"/>
  <c r="L112" i="7"/>
  <c r="N15" i="7"/>
  <c r="L86" i="7"/>
  <c r="L118" i="7"/>
  <c r="L17" i="7"/>
  <c r="L26" i="7"/>
  <c r="L8" i="7"/>
  <c r="L119" i="7"/>
  <c r="L110" i="7"/>
  <c r="L24" i="7"/>
  <c r="L54" i="7"/>
  <c r="AE9" i="7"/>
  <c r="V30" i="7"/>
  <c r="X48" i="6"/>
  <c r="X127" i="6"/>
  <c r="X117" i="6"/>
  <c r="X8" i="6"/>
  <c r="AL28" i="4"/>
  <c r="X50" i="6"/>
  <c r="X58" i="6"/>
  <c r="X76" i="6"/>
  <c r="X16" i="6"/>
  <c r="L67" i="7"/>
  <c r="X101" i="6"/>
  <c r="AL10" i="4"/>
  <c r="L98" i="7"/>
  <c r="L58" i="7"/>
  <c r="V8" i="7"/>
  <c r="AL7" i="3"/>
  <c r="AQ133" i="1"/>
  <c r="V29" i="7"/>
  <c r="X44" i="6"/>
  <c r="W236" i="6"/>
  <c r="X227" i="6"/>
  <c r="X131" i="6"/>
  <c r="X102" i="6"/>
  <c r="X125" i="6"/>
  <c r="X19" i="6"/>
  <c r="X86" i="6"/>
  <c r="X175" i="6"/>
  <c r="X180" i="6"/>
  <c r="V26" i="7"/>
  <c r="X82" i="6"/>
  <c r="X37" i="6"/>
  <c r="X126" i="6"/>
  <c r="X77" i="6"/>
  <c r="X57" i="6"/>
  <c r="X90" i="6"/>
  <c r="X63" i="6"/>
  <c r="V25" i="7"/>
  <c r="V11" i="7"/>
  <c r="X56" i="6"/>
  <c r="X116" i="6"/>
  <c r="X132" i="6"/>
  <c r="X176" i="6"/>
  <c r="AL26" i="4"/>
  <c r="X99" i="6"/>
  <c r="AC6" i="7"/>
  <c r="AD6" i="7" s="1"/>
  <c r="AE15" i="7" s="1"/>
  <c r="AB15" i="7"/>
  <c r="AC15" i="7" s="1"/>
  <c r="AD15" i="7" s="1"/>
  <c r="V9" i="7"/>
  <c r="AE14" i="7"/>
  <c r="AE10" i="7"/>
  <c r="V22" i="7"/>
  <c r="V21" i="7"/>
  <c r="X70" i="6"/>
  <c r="X73" i="6"/>
  <c r="X179" i="6"/>
  <c r="AL12" i="4"/>
  <c r="AL13" i="4"/>
  <c r="X62" i="6"/>
  <c r="AL27" i="4"/>
  <c r="AE7" i="7"/>
  <c r="V28" i="7"/>
  <c r="AL25" i="4"/>
  <c r="AE12" i="7"/>
  <c r="X122" i="6"/>
  <c r="AL30" i="4"/>
  <c r="X69" i="6"/>
  <c r="X27" i="6"/>
  <c r="X92" i="6"/>
  <c r="X121" i="6"/>
  <c r="L76" i="7"/>
  <c r="L134" i="7"/>
  <c r="M6" i="7"/>
  <c r="V6" i="7" s="1"/>
  <c r="L6" i="7"/>
  <c r="N6" i="7"/>
  <c r="L61" i="7"/>
  <c r="L124" i="7"/>
  <c r="L75" i="7"/>
  <c r="L88" i="7"/>
  <c r="L35" i="7"/>
  <c r="L55" i="7"/>
  <c r="X141" i="6"/>
  <c r="X153" i="6"/>
  <c r="X161" i="6"/>
  <c r="X158" i="6"/>
  <c r="X154" i="6"/>
  <c r="X148" i="6"/>
  <c r="V7" i="7"/>
  <c r="X30" i="6"/>
  <c r="X25" i="6"/>
  <c r="X53" i="6"/>
  <c r="X95" i="6"/>
  <c r="X118" i="6"/>
  <c r="X120" i="6"/>
  <c r="V20" i="7"/>
  <c r="X115" i="6"/>
  <c r="X42" i="6"/>
  <c r="X10" i="6"/>
  <c r="X80" i="6"/>
  <c r="L45" i="7"/>
  <c r="V27" i="7"/>
  <c r="X98" i="6"/>
  <c r="AL29" i="4"/>
  <c r="AL24" i="4"/>
  <c r="AL20" i="4"/>
  <c r="AL14" i="4"/>
  <c r="AL19" i="4"/>
  <c r="AL31" i="4"/>
  <c r="X112" i="6"/>
  <c r="AE13" i="7"/>
  <c r="X113" i="6"/>
  <c r="AE11" i="7"/>
  <c r="X23" i="6"/>
  <c r="V16" i="7"/>
  <c r="V12" i="7"/>
  <c r="X12" i="6"/>
  <c r="S31" i="7"/>
  <c r="T31" i="7" s="1"/>
  <c r="U31" i="7" s="1"/>
  <c r="T6" i="7"/>
  <c r="U6" i="7" s="1"/>
  <c r="V31" i="7" s="1"/>
  <c r="X28" i="6"/>
  <c r="X55" i="6"/>
  <c r="X51" i="6"/>
  <c r="AL16" i="3" l="1"/>
  <c r="X236" i="6"/>
  <c r="AE6" i="7"/>
  <c r="AL32" i="4"/>
  <c r="X166" i="6"/>
  <c r="L131" i="7"/>
  <c r="L133" i="7" s="1"/>
  <c r="L135" i="7" s="1"/>
  <c r="X133" i="6"/>
  <c r="X184" i="6"/>
</calcChain>
</file>

<file path=xl/sharedStrings.xml><?xml version="1.0" encoding="utf-8"?>
<sst xmlns="http://schemas.openxmlformats.org/spreadsheetml/2006/main" count="5643" uniqueCount="569">
  <si>
    <t>Subregiones</t>
  </si>
  <si>
    <t>Valle de Aburrá</t>
  </si>
  <si>
    <t>Bajo Cauca</t>
  </si>
  <si>
    <t>Magdalena Medio</t>
  </si>
  <si>
    <t>Nordeste</t>
  </si>
  <si>
    <t>Norte</t>
  </si>
  <si>
    <t>Occidente</t>
  </si>
  <si>
    <t>Oriente</t>
  </si>
  <si>
    <t>Suroeste</t>
  </si>
  <si>
    <t>Urabá</t>
  </si>
  <si>
    <t>Código región</t>
  </si>
  <si>
    <t>SR01</t>
  </si>
  <si>
    <t>SR02</t>
  </si>
  <si>
    <t>SR03</t>
  </si>
  <si>
    <t>SR04</t>
  </si>
  <si>
    <t>SR05</t>
  </si>
  <si>
    <t>SR06</t>
  </si>
  <si>
    <t>SR07</t>
  </si>
  <si>
    <t>SR08</t>
  </si>
  <si>
    <t>SR09</t>
  </si>
  <si>
    <t>Zonas</t>
  </si>
  <si>
    <t>Centro</t>
  </si>
  <si>
    <t xml:space="preserve">Norte </t>
  </si>
  <si>
    <t xml:space="preserve">Sur </t>
  </si>
  <si>
    <t>Ribereña</t>
  </si>
  <si>
    <t>Nus</t>
  </si>
  <si>
    <t>Meseta</t>
  </si>
  <si>
    <t>Minera</t>
  </si>
  <si>
    <t xml:space="preserve">Río Porce </t>
  </si>
  <si>
    <t>Vertiente Chorros Blancos</t>
  </si>
  <si>
    <t>Río Grande y Chico</t>
  </si>
  <si>
    <t>Río Cauca</t>
  </si>
  <si>
    <t>Cuenca del Río Sucio</t>
  </si>
  <si>
    <t>Cauca Medio</t>
  </si>
  <si>
    <t>Páramo</t>
  </si>
  <si>
    <t>Embalses</t>
  </si>
  <si>
    <t>Bosques</t>
  </si>
  <si>
    <t>Valle de San Nicolás</t>
  </si>
  <si>
    <t>Sinifaná</t>
  </si>
  <si>
    <t>San Juan</t>
  </si>
  <si>
    <t>Penderisco</t>
  </si>
  <si>
    <t>Cartama</t>
  </si>
  <si>
    <t>Atrato Medio</t>
  </si>
  <si>
    <t>Código zona</t>
  </si>
  <si>
    <t>Z01</t>
  </si>
  <si>
    <t>Z02</t>
  </si>
  <si>
    <t>Z03</t>
  </si>
  <si>
    <t>Z04</t>
  </si>
  <si>
    <t>Z06</t>
  </si>
  <si>
    <t>Z05</t>
  </si>
  <si>
    <t>Z07</t>
  </si>
  <si>
    <t>Z08</t>
  </si>
  <si>
    <t>Z09</t>
  </si>
  <si>
    <t>Z10</t>
  </si>
  <si>
    <t>Z11</t>
  </si>
  <si>
    <t>Z12</t>
  </si>
  <si>
    <t>Z13</t>
  </si>
  <si>
    <t>Z14</t>
  </si>
  <si>
    <t>Z15</t>
  </si>
  <si>
    <t>Z16</t>
  </si>
  <si>
    <t>Z17</t>
  </si>
  <si>
    <t>Z18</t>
  </si>
  <si>
    <t>Z19</t>
  </si>
  <si>
    <t>Z20</t>
  </si>
  <si>
    <t>Z21</t>
  </si>
  <si>
    <t>Z22</t>
  </si>
  <si>
    <t>Z23</t>
  </si>
  <si>
    <t>Z24</t>
  </si>
  <si>
    <t>Z25</t>
  </si>
  <si>
    <t>05001</t>
  </si>
  <si>
    <t>05079</t>
  </si>
  <si>
    <t>05308</t>
  </si>
  <si>
    <t>05088</t>
  </si>
  <si>
    <t>05212</t>
  </si>
  <si>
    <t>05266</t>
  </si>
  <si>
    <t>05360</t>
  </si>
  <si>
    <t>05380</t>
  </si>
  <si>
    <t>05631</t>
  </si>
  <si>
    <t>05129</t>
  </si>
  <si>
    <t>05120</t>
  </si>
  <si>
    <t>05154</t>
  </si>
  <si>
    <t>05250</t>
  </si>
  <si>
    <t>05495</t>
  </si>
  <si>
    <t>05790</t>
  </si>
  <si>
    <t>05895</t>
  </si>
  <si>
    <t>05579</t>
  </si>
  <si>
    <t>05585</t>
  </si>
  <si>
    <t>05591</t>
  </si>
  <si>
    <t>05893</t>
  </si>
  <si>
    <t>05142</t>
  </si>
  <si>
    <t>05425</t>
  </si>
  <si>
    <t>05190</t>
  </si>
  <si>
    <t>05670</t>
  </si>
  <si>
    <t>05690</t>
  </si>
  <si>
    <t>05031</t>
  </si>
  <si>
    <t>05858</t>
  </si>
  <si>
    <t>05885</t>
  </si>
  <si>
    <t>05890</t>
  </si>
  <si>
    <t>05736</t>
  </si>
  <si>
    <t>05604</t>
  </si>
  <si>
    <t>05040</t>
  </si>
  <si>
    <t>05150</t>
  </si>
  <si>
    <t>05310</t>
  </si>
  <si>
    <t>05315</t>
  </si>
  <si>
    <t>05038</t>
  </si>
  <si>
    <t>05107</t>
  </si>
  <si>
    <t>05134</t>
  </si>
  <si>
    <t>05854</t>
  </si>
  <si>
    <t>05887</t>
  </si>
  <si>
    <t>05086</t>
  </si>
  <si>
    <t>05237</t>
  </si>
  <si>
    <t>05264</t>
  </si>
  <si>
    <t>05658</t>
  </si>
  <si>
    <t>05664</t>
  </si>
  <si>
    <t>05686</t>
  </si>
  <si>
    <t>05361</t>
  </si>
  <si>
    <t>05647</t>
  </si>
  <si>
    <t>05819</t>
  </si>
  <si>
    <t>05004</t>
  </si>
  <si>
    <t>05138</t>
  </si>
  <si>
    <t>05234</t>
  </si>
  <si>
    <t>05284</t>
  </si>
  <si>
    <t>05543</t>
  </si>
  <si>
    <t>05842</t>
  </si>
  <si>
    <t>05044</t>
  </si>
  <si>
    <t>05059</t>
  </si>
  <si>
    <t>05113</t>
  </si>
  <si>
    <t>05125</t>
  </si>
  <si>
    <t>05240</t>
  </si>
  <si>
    <t>05306</t>
  </si>
  <si>
    <t>05347</t>
  </si>
  <si>
    <t>05411</t>
  </si>
  <si>
    <t>05501</t>
  </si>
  <si>
    <t>05628</t>
  </si>
  <si>
    <t>05656</t>
  </si>
  <si>
    <t>05042</t>
  </si>
  <si>
    <t>05761</t>
  </si>
  <si>
    <t>05002</t>
  </si>
  <si>
    <t>05055</t>
  </si>
  <si>
    <t>05483</t>
  </si>
  <si>
    <t>05756</t>
  </si>
  <si>
    <t>05021</t>
  </si>
  <si>
    <t>05206</t>
  </si>
  <si>
    <t>05541</t>
  </si>
  <si>
    <t>05321</t>
  </si>
  <si>
    <t>05313</t>
  </si>
  <si>
    <t>05649</t>
  </si>
  <si>
    <t>05667</t>
  </si>
  <si>
    <t>05197</t>
  </si>
  <si>
    <t>05652</t>
  </si>
  <si>
    <t>05660</t>
  </si>
  <si>
    <t>05148</t>
  </si>
  <si>
    <t>05607</t>
  </si>
  <si>
    <t>05697</t>
  </si>
  <si>
    <t>05318</t>
  </si>
  <si>
    <t>05376</t>
  </si>
  <si>
    <t>05400</t>
  </si>
  <si>
    <t>05440</t>
  </si>
  <si>
    <t>05615</t>
  </si>
  <si>
    <t>05674</t>
  </si>
  <si>
    <t>05030</t>
  </si>
  <si>
    <t>05036</t>
  </si>
  <si>
    <t>05282</t>
  </si>
  <si>
    <t>05861</t>
  </si>
  <si>
    <t>05809</t>
  </si>
  <si>
    <t>05034</t>
  </si>
  <si>
    <t>05091</t>
  </si>
  <si>
    <t>05101</t>
  </si>
  <si>
    <t>05353</t>
  </si>
  <si>
    <t>05364</t>
  </si>
  <si>
    <t>05093</t>
  </si>
  <si>
    <t>05209</t>
  </si>
  <si>
    <t>05642</t>
  </si>
  <si>
    <t>05847</t>
  </si>
  <si>
    <t>05145</t>
  </si>
  <si>
    <t>05368</t>
  </si>
  <si>
    <t>05390</t>
  </si>
  <si>
    <t>05467</t>
  </si>
  <si>
    <t>05576</t>
  </si>
  <si>
    <t>05679</t>
  </si>
  <si>
    <t>05789</t>
  </si>
  <si>
    <t>05792</t>
  </si>
  <si>
    <t>05856</t>
  </si>
  <si>
    <t>05045</t>
  </si>
  <si>
    <t>05147</t>
  </si>
  <si>
    <t>05172</t>
  </si>
  <si>
    <t>05480</t>
  </si>
  <si>
    <t>05837</t>
  </si>
  <si>
    <t>05051</t>
  </si>
  <si>
    <t>05490</t>
  </si>
  <si>
    <t>05659</t>
  </si>
  <si>
    <t>05665</t>
  </si>
  <si>
    <t>05475</t>
  </si>
  <si>
    <t>05873</t>
  </si>
  <si>
    <t>Municipios</t>
  </si>
  <si>
    <t>Medellín</t>
  </si>
  <si>
    <t>Barbosa</t>
  </si>
  <si>
    <t>Girardota</t>
  </si>
  <si>
    <t>Bello</t>
  </si>
  <si>
    <t>Copacabana</t>
  </si>
  <si>
    <t>Envigado</t>
  </si>
  <si>
    <t>Itagüí</t>
  </si>
  <si>
    <t>La Estrella</t>
  </si>
  <si>
    <t>Sabaneta</t>
  </si>
  <si>
    <t>Caldas</t>
  </si>
  <si>
    <t>Cáceres</t>
  </si>
  <si>
    <t>Caucasia</t>
  </si>
  <si>
    <t>El Bagre</t>
  </si>
  <si>
    <t>Nechí</t>
  </si>
  <si>
    <t>Tarazá</t>
  </si>
  <si>
    <t>Zaragoza</t>
  </si>
  <si>
    <t>Puerto Berrío</t>
  </si>
  <si>
    <t>Puerto Nare</t>
  </si>
  <si>
    <t>Puerto Triunfo</t>
  </si>
  <si>
    <t>Yondó</t>
  </si>
  <si>
    <t>Caracolí</t>
  </si>
  <si>
    <t>Maceo</t>
  </si>
  <si>
    <t>Cisneros</t>
  </si>
  <si>
    <t>San Roque</t>
  </si>
  <si>
    <t>Santo Domingo</t>
  </si>
  <si>
    <t>Amalfi</t>
  </si>
  <si>
    <t>Vegachí</t>
  </si>
  <si>
    <t>Yalí</t>
  </si>
  <si>
    <t>Yolombó</t>
  </si>
  <si>
    <t>Segovia</t>
  </si>
  <si>
    <t>Remedios</t>
  </si>
  <si>
    <t>Anorí</t>
  </si>
  <si>
    <t>Carolina del Príncipe</t>
  </si>
  <si>
    <t>Gómez Plata</t>
  </si>
  <si>
    <t>Guadalupe</t>
  </si>
  <si>
    <t>Angostura</t>
  </si>
  <si>
    <t>Briceño</t>
  </si>
  <si>
    <t>Campamento</t>
  </si>
  <si>
    <t>Valdivia</t>
  </si>
  <si>
    <t>Yarumal</t>
  </si>
  <si>
    <t>Belmira</t>
  </si>
  <si>
    <t>Donmatías</t>
  </si>
  <si>
    <t>Entrerríos</t>
  </si>
  <si>
    <t>San José de la Montaña</t>
  </si>
  <si>
    <t>San Pedro de los Milagros</t>
  </si>
  <si>
    <t>Santa Rosa de Osos</t>
  </si>
  <si>
    <t>Ituango</t>
  </si>
  <si>
    <t>San Andrés de Cuerquia</t>
  </si>
  <si>
    <t>Toledo</t>
  </si>
  <si>
    <t>Abriaquí</t>
  </si>
  <si>
    <t>Cañasgordas</t>
  </si>
  <si>
    <t>Dabeiba</t>
  </si>
  <si>
    <t>Frontino</t>
  </si>
  <si>
    <t>Peque</t>
  </si>
  <si>
    <t>Uramita</t>
  </si>
  <si>
    <t>Anzá</t>
  </si>
  <si>
    <t>Armenia</t>
  </si>
  <si>
    <t>Buriticá</t>
  </si>
  <si>
    <t>Caicedo</t>
  </si>
  <si>
    <t>Ebéjico</t>
  </si>
  <si>
    <t>Giraldo</t>
  </si>
  <si>
    <t>Heliconia</t>
  </si>
  <si>
    <t>Liborina</t>
  </si>
  <si>
    <t>Olaya</t>
  </si>
  <si>
    <t>Sabanalarga</t>
  </si>
  <si>
    <t>San Jerónimo</t>
  </si>
  <si>
    <t>Santa Fe de Antioquia</t>
  </si>
  <si>
    <t>Sopetrán</t>
  </si>
  <si>
    <t>Abejorral</t>
  </si>
  <si>
    <t>Argelia</t>
  </si>
  <si>
    <t>Nariño</t>
  </si>
  <si>
    <t>Sonsón</t>
  </si>
  <si>
    <t>Alejandría</t>
  </si>
  <si>
    <t>Concepción</t>
  </si>
  <si>
    <t>El Peñol</t>
  </si>
  <si>
    <t>Guatapé</t>
  </si>
  <si>
    <t>Granada</t>
  </si>
  <si>
    <t>San Carlos</t>
  </si>
  <si>
    <t>San Rafael</t>
  </si>
  <si>
    <t>Cocorná</t>
  </si>
  <si>
    <t>San Francisco</t>
  </si>
  <si>
    <t>San Luis</t>
  </si>
  <si>
    <t>El Carmen de Viboral</t>
  </si>
  <si>
    <t>El Retiro</t>
  </si>
  <si>
    <t>El Santuario</t>
  </si>
  <si>
    <t>Guarne</t>
  </si>
  <si>
    <t>La Ceja del Tambo</t>
  </si>
  <si>
    <t>La Unión</t>
  </si>
  <si>
    <t>Marinilla</t>
  </si>
  <si>
    <t>Rionegro</t>
  </si>
  <si>
    <t>San Vicente Ferrer</t>
  </si>
  <si>
    <t>Amagá</t>
  </si>
  <si>
    <t>Angelópolis</t>
  </si>
  <si>
    <t>Fredonia</t>
  </si>
  <si>
    <t>Venecia</t>
  </si>
  <si>
    <t>Titiribí</t>
  </si>
  <si>
    <t>Andes</t>
  </si>
  <si>
    <t>Betania</t>
  </si>
  <si>
    <t>Ciudad Bolívar</t>
  </si>
  <si>
    <t>Hispania</t>
  </si>
  <si>
    <t>Jardín</t>
  </si>
  <si>
    <t>Betulia</t>
  </si>
  <si>
    <t>Concordia</t>
  </si>
  <si>
    <t>Salgar</t>
  </si>
  <si>
    <t>Urrao</t>
  </si>
  <si>
    <t>Caramanta</t>
  </si>
  <si>
    <t>Jericó</t>
  </si>
  <si>
    <t>La Pintada</t>
  </si>
  <si>
    <t>Montebello</t>
  </si>
  <si>
    <t>Pueblorrico</t>
  </si>
  <si>
    <t>Santa Bárbara</t>
  </si>
  <si>
    <t>Támesis</t>
  </si>
  <si>
    <t>Tarso</t>
  </si>
  <si>
    <t>Valparaíso</t>
  </si>
  <si>
    <t>Apartadó</t>
  </si>
  <si>
    <t>Carepa</t>
  </si>
  <si>
    <t>Chigorodó</t>
  </si>
  <si>
    <t>Mutatá</t>
  </si>
  <si>
    <t>Turbo</t>
  </si>
  <si>
    <t>Arboletes</t>
  </si>
  <si>
    <t>Necoclí</t>
  </si>
  <si>
    <t>San Juan de Urabá</t>
  </si>
  <si>
    <t>San Pedro de Urabá</t>
  </si>
  <si>
    <t>Murindó</t>
  </si>
  <si>
    <t>Vigía del Fuerte</t>
  </si>
  <si>
    <t>Código municipal DANE</t>
  </si>
  <si>
    <t>Tabla 4.</t>
  </si>
  <si>
    <t>Cifras a precios corrientes en miles de millones de pesos</t>
  </si>
  <si>
    <t xml:space="preserve">Productos de café </t>
  </si>
  <si>
    <t>Otros productos agrícolas</t>
  </si>
  <si>
    <t>Animales vivos, productos animales y productos de la caza</t>
  </si>
  <si>
    <t>Productos de la pesca, la acuicultura y servicios relacionados</t>
  </si>
  <si>
    <t>Silvicultura, extracción de madera y actividades conexas</t>
  </si>
  <si>
    <t>A. Agricultura, ganadería, caza, silvicultura y pesca</t>
  </si>
  <si>
    <t>TOTAL DEPARTAMENTAL</t>
  </si>
  <si>
    <t>Carbón mineral</t>
  </si>
  <si>
    <t>Minerales metálicos</t>
  </si>
  <si>
    <t>Minerales no metálicos</t>
  </si>
  <si>
    <t xml:space="preserve">Petróleo crudo, gas natural </t>
  </si>
  <si>
    <t>D. Suministro de electricidad, gas, vapor y aire acondicionado</t>
  </si>
  <si>
    <t>E. Distribución de agua; evacuación y tratamiento de aguas residuales, gestión de desechos y actividades de saneamiento ambiental</t>
  </si>
  <si>
    <t>Construcción y reparación de edificaciones y servicios de arrendamiento de equipo con operario</t>
  </si>
  <si>
    <t>Construcción de obras civiles y servicios de arrendamiento de equipo con operario</t>
  </si>
  <si>
    <t>Comercio, reparaciones, restaurantes y hoteles</t>
  </si>
  <si>
    <t>Transporte, almacenamiento y telecomunicaciones</t>
  </si>
  <si>
    <t>Total valor agregado por municipio</t>
  </si>
  <si>
    <t>Derechos e impuestos</t>
  </si>
  <si>
    <t>Participación del municipio en el PIB departamental (porcentaje)</t>
  </si>
  <si>
    <t>C. Industria Manufacturera</t>
  </si>
  <si>
    <t>D  +   E   Suministro de electricidad, gas, vapor, aire acondicionado y tramiento de aguas residuales</t>
  </si>
  <si>
    <t>F. Construcción</t>
  </si>
  <si>
    <t>G. H. I. Total Comercio y Transporte</t>
  </si>
  <si>
    <t>J. Informatica y Comunicaciones</t>
  </si>
  <si>
    <t>K. Actividades financieras y de seguros</t>
  </si>
  <si>
    <t>L. Actividades Inmobiliarias</t>
  </si>
  <si>
    <t>M+N. Actividades profesionales, científicas y técnicas; Actividades de servicios administrativos y de apoyo</t>
  </si>
  <si>
    <t>O. Administración pública y defensa; dirección, administración y control del sistema de seguridad social</t>
  </si>
  <si>
    <t>P. Educacion</t>
  </si>
  <si>
    <t>Q. Actividades de atención de la salud humana y de servicios sociales</t>
  </si>
  <si>
    <t>O +P + Q. Administración pública y defensa; planes de seguridad social de afiliación obligatoria; Educación; Actividades de atención de la salud humana y de servicios sociales</t>
  </si>
  <si>
    <t>R+S. Actividades artísticas, de entretenimiento y recreación y otras actividades de servicios</t>
  </si>
  <si>
    <t>T. Actividades de los hogares individuales en calidad de empleadores</t>
  </si>
  <si>
    <t>R + S +T Actividades artísticas, de entretenimiento y recreación y otras actividades de servicios; Actividades de los hogares individuales en calidad de empleadores; actividades no diferenciadas de los hogares individuales como productores de bienes y servicios para uso propio</t>
  </si>
  <si>
    <r>
      <t xml:space="preserve">B. </t>
    </r>
    <r>
      <rPr>
        <b/>
        <sz val="10"/>
        <color theme="1"/>
        <rFont val="Arial"/>
        <family val="2"/>
      </rPr>
      <t>Explotación de minas y canteras</t>
    </r>
  </si>
  <si>
    <t>Explotación de minas y canteras</t>
  </si>
  <si>
    <t>Industrias manufactureras</t>
  </si>
  <si>
    <t>Construcción</t>
  </si>
  <si>
    <t>Información y comunicaciones</t>
  </si>
  <si>
    <t>Actividades financieras y de seguros</t>
  </si>
  <si>
    <t>Actividades inmobiliarias</t>
  </si>
  <si>
    <t>Actividades profesionales, científicas y técnicas; Actividades de servicios administrativos y de apoyo</t>
  </si>
  <si>
    <t>PIB (Miles de millones de pesos)</t>
  </si>
  <si>
    <t>Tabla 6.</t>
  </si>
  <si>
    <t>Nota. Otros cutltivos incluye silvicultura.</t>
  </si>
  <si>
    <t>Tabla 7.</t>
  </si>
  <si>
    <t>Porcentaje</t>
  </si>
  <si>
    <t>Participación en el total valor agregado por subregiones</t>
  </si>
  <si>
    <t>Total valor agregado por subregión</t>
  </si>
  <si>
    <t>Participación de la subregión en el PIB departamental (porcentaje)</t>
  </si>
  <si>
    <t>Participación en el total valor agregado por zona</t>
  </si>
  <si>
    <t>Codigo</t>
  </si>
  <si>
    <t>Nombre</t>
  </si>
  <si>
    <t>Santafé de Antioquia</t>
  </si>
  <si>
    <t>Anza</t>
  </si>
  <si>
    <t>Carolina</t>
  </si>
  <si>
    <t>Don Matías</t>
  </si>
  <si>
    <t>Entrerrios</t>
  </si>
  <si>
    <t>Itagui</t>
  </si>
  <si>
    <t>La Ceja</t>
  </si>
  <si>
    <t>Peñol</t>
  </si>
  <si>
    <t>Retiro</t>
  </si>
  <si>
    <t>San Andrés de Cuerquía</t>
  </si>
  <si>
    <t>San José de La Montaña</t>
  </si>
  <si>
    <t>San Pedro</t>
  </si>
  <si>
    <t>San Pedro de Uraba</t>
  </si>
  <si>
    <t>San Vicente</t>
  </si>
  <si>
    <t>Sonson</t>
  </si>
  <si>
    <t>TOTAL</t>
  </si>
  <si>
    <t>población total</t>
  </si>
  <si>
    <t>Tabla 1.</t>
  </si>
  <si>
    <t>Tabla 2.</t>
  </si>
  <si>
    <t>Tabla 3.</t>
  </si>
  <si>
    <t>Tabla 8.</t>
  </si>
  <si>
    <t>Participación del municipio en el valor agregado total (porcentaje)</t>
  </si>
  <si>
    <t>PIB por municipio</t>
  </si>
  <si>
    <t>Tabla 9.</t>
  </si>
  <si>
    <t>Participación de la zona en el valor agregado total (porcentaje)</t>
  </si>
  <si>
    <t>PIB por zona</t>
  </si>
  <si>
    <t>Participación de la zona en el PIB departamental (porcentaje)</t>
  </si>
  <si>
    <t>Total valor agregado por zona</t>
  </si>
  <si>
    <t>Tabla 10.</t>
  </si>
  <si>
    <t>Participación de subregión en el valor agregado total (porcentaje)</t>
  </si>
  <si>
    <t>PIB por subregión</t>
  </si>
  <si>
    <t>Nombres Abreviados</t>
  </si>
  <si>
    <t>A. Agricultura</t>
  </si>
  <si>
    <t>B. minas</t>
  </si>
  <si>
    <t>C. Manufactura</t>
  </si>
  <si>
    <t>D + E Electricidad, gas, aguas</t>
  </si>
  <si>
    <t>G+ H+ I Comercio y Transporte</t>
  </si>
  <si>
    <t>K. finanzas y seguros</t>
  </si>
  <si>
    <t>L. Inmobiliarias</t>
  </si>
  <si>
    <t>M+N Actividades profesionales, científicas y técnicas…</t>
  </si>
  <si>
    <t>O+P+Q. Adm. Pública, Educación y salud…</t>
  </si>
  <si>
    <t>R+S+T Actividades artísticas, de entretenimiento y recreación…</t>
  </si>
  <si>
    <t>Tabla 11.</t>
  </si>
  <si>
    <t>PIB per cápita para los municipios de Antioquia</t>
  </si>
  <si>
    <t>Log PIB Per cápita</t>
  </si>
  <si>
    <t>PIB per cápita (miles de pesos)</t>
  </si>
  <si>
    <t>Tabla 12.</t>
  </si>
  <si>
    <t xml:space="preserve">PIB per cápita para las zonas de Antioquia </t>
  </si>
  <si>
    <t>Población 2018</t>
  </si>
  <si>
    <t>Tabla 13.</t>
  </si>
  <si>
    <t xml:space="preserve">PIB per cápita para las subregiones de Antioquia </t>
  </si>
  <si>
    <t>Desviación estándar de la zona</t>
  </si>
  <si>
    <t>Mpios(X-prom(X)</t>
  </si>
  <si>
    <t>Zona(X-prom(X)</t>
  </si>
  <si>
    <t>subreg(X-prom(X)</t>
  </si>
  <si>
    <t>Desviación estándar de la subgregión</t>
  </si>
  <si>
    <t xml:space="preserve">Participación de cada sector de la economía dentro del valor agregado de la subregión </t>
  </si>
  <si>
    <t>Tabla 5.</t>
  </si>
  <si>
    <t>Tabla 14.</t>
  </si>
  <si>
    <t>Tabla 15.</t>
  </si>
  <si>
    <t>Tabla 17.</t>
  </si>
  <si>
    <t>B. Explotación de minas y canteras</t>
  </si>
  <si>
    <t>No Aplica (4)</t>
  </si>
  <si>
    <t>Provincia Minero Agroecológica</t>
  </si>
  <si>
    <t xml:space="preserve">Provincia de Penderisco y Sinifaná </t>
  </si>
  <si>
    <t xml:space="preserve">Provincia de La Paz </t>
  </si>
  <si>
    <t>Provincia del Agua, Bosques y Turismo</t>
  </si>
  <si>
    <t>Provincia Cartama</t>
  </si>
  <si>
    <t xml:space="preserve">Provincia de San Juan </t>
  </si>
  <si>
    <t xml:space="preserve">Distrito Portuario, Logístico, Industrial, Turístico y Comercial de Turbo </t>
  </si>
  <si>
    <t>Area Metropolitana del Valle de Aburrá</t>
  </si>
  <si>
    <t>Nombre Esquema Asociativo Territorial</t>
  </si>
  <si>
    <t>Nombre Esquema Asociativo Territorial - E.A.T</t>
  </si>
  <si>
    <t>Participación de la provincia en el PIB departamental (porcentaje)</t>
  </si>
  <si>
    <t>Tabla 16.</t>
  </si>
  <si>
    <t>Tabla 18.</t>
  </si>
  <si>
    <t>Actividades primarias *</t>
  </si>
  <si>
    <t>Actividades secundarias **</t>
  </si>
  <si>
    <t>Actividades terciarias ***</t>
  </si>
  <si>
    <t xml:space="preserve">Valor agregado
</t>
  </si>
  <si>
    <t>Peso relativo municipal en el valor agregado departamental (%)</t>
  </si>
  <si>
    <t>Nota: las actividades comprenden la siguiente desagregación:</t>
  </si>
  <si>
    <t>Primarias *</t>
  </si>
  <si>
    <t>Agricultura, ganadería, silvicultura y pesca</t>
  </si>
  <si>
    <t>Secundarias **</t>
  </si>
  <si>
    <t>Terciarias ***</t>
  </si>
  <si>
    <t>Electricidad, gas y agua</t>
  </si>
  <si>
    <t>Comercio; reparación de vehículos automotores; Transporte; Alojamiento y servicios de comida</t>
  </si>
  <si>
    <t xml:space="preserve">Administración pública ; Educación;  Salud </t>
  </si>
  <si>
    <t>Actividades artísticas, de entretenimiento y recreación; Actividades de los hogares individuales</t>
  </si>
  <si>
    <t>Tabla 19.</t>
  </si>
  <si>
    <t>Tabla 20.</t>
  </si>
  <si>
    <t>Tabla 21.</t>
  </si>
  <si>
    <t>Tabla 22.</t>
  </si>
  <si>
    <t>DEPARTAMENTO ADMINISTRATIVO DE PLANEACIÓN</t>
  </si>
  <si>
    <t>DIRECCIÓN DE SISTEMA DE INDICADORES</t>
  </si>
  <si>
    <t xml:space="preserve">Valor agregado por actividad y subactividad económica y PIB para los municipios de Antioquia </t>
  </si>
  <si>
    <t xml:space="preserve">Valor agregado por actividad y subactividad económica y PIB para las zonas de Antioquia </t>
  </si>
  <si>
    <t xml:space="preserve">Valor agregado por actividad y subactividad económica y PIB para las subregiones de Antioquia </t>
  </si>
  <si>
    <t xml:space="preserve">Valor agregado por actividad y subactividad  económica y PIB para las provincias de Antioquia </t>
  </si>
  <si>
    <t>Valor agregado por actividades de la economía para los municipios de Antioquia</t>
  </si>
  <si>
    <t>Valor agregado por actividad de la economía por  zonas de Antioquia</t>
  </si>
  <si>
    <t>Valor agregado por actividad de la economía en las subregiones de Antioquia</t>
  </si>
  <si>
    <t>Participación de cada actividad de la economía dentro de las subregiones, con relación al total del Valor Agregado en cada Subregión</t>
  </si>
  <si>
    <t>Participación de cada actividad de la economía dentro de las subregiones</t>
  </si>
  <si>
    <t>Valor Agregado por sectores económicos y municipios</t>
  </si>
  <si>
    <t>Valor agregado por sectores económicos por  subregiones de Antioquia</t>
  </si>
  <si>
    <t>Valor agregado por  sectores económicos por zonas de Antioquia</t>
  </si>
  <si>
    <t>Valor agregado por sectores económicos por provincias de Antioquia</t>
  </si>
  <si>
    <t>Tabla 23.</t>
  </si>
  <si>
    <t>Tabla 24.</t>
  </si>
  <si>
    <t>VOVER AL INDICE</t>
  </si>
  <si>
    <t>NOTA</t>
  </si>
  <si>
    <t>Fuente: DANE. Información CNPV 2018, "Retroproyecciones y Proyecciones de población a nivel municipal por área, sexo y edad simple. Periodo 1985- 2035".</t>
  </si>
  <si>
    <t>Valor agregado por actividad de la economía por Provincias de Antioquia</t>
  </si>
  <si>
    <t>Tabla</t>
  </si>
  <si>
    <t>Tabla .</t>
  </si>
  <si>
    <t>Participación de cada actividad de la economía dentro de las provincia con relación al total del Valor Agregado en cada provincia</t>
  </si>
  <si>
    <t>Participación de cada actividad de la economía dentro de las Provincias</t>
  </si>
  <si>
    <t xml:space="preserve">Participación de cada sector de la economía dentro del valor agregado de la provincia </t>
  </si>
  <si>
    <t>MAPAS</t>
  </si>
  <si>
    <t>G+I Comercio, reparaciones, restaurantes y hoteles</t>
  </si>
  <si>
    <t>H Transporte, almacenamiento y telecomunicaciones</t>
  </si>
  <si>
    <t>DEPARTAMENTO DE ANTIOQUIA DESAGREGACIÓN DEL PRODUCTO INTERNO BRUTO -PIB- POR MUNICIPIO 2021 PRELIMINAR</t>
  </si>
  <si>
    <t>Año 2021 preliminar, año base 2015</t>
  </si>
  <si>
    <t>Año 2021 preliminar</t>
  </si>
  <si>
    <t>Participación de cada actividad y subactividad de la economía dentro del valor agregado de la zona 2021</t>
  </si>
  <si>
    <t>Participación de cada actividad y subactividad de la economía dentro del valor agregado de la subregión 2021</t>
  </si>
  <si>
    <t>Participación de cada actividad y subactividad de la economía dentro del valor agregado de la provincia 2021</t>
  </si>
  <si>
    <t>Coeficientes de especialización subregional. Precios corrientes, 2021 preliminar</t>
  </si>
  <si>
    <r>
      <rPr>
        <sz val="11"/>
        <color theme="1"/>
        <rFont val="Calibri"/>
        <family val="2"/>
        <scheme val="minor"/>
      </rPr>
      <t xml:space="preserve">En la Rama A. </t>
    </r>
    <r>
      <rPr>
        <b/>
        <sz val="11"/>
        <color theme="1"/>
        <rFont val="Calibri"/>
        <family val="2"/>
        <scheme val="minor"/>
      </rPr>
      <t>Agricultura</t>
    </r>
    <r>
      <rPr>
        <sz val="11"/>
        <color theme="1"/>
        <rFont val="Calibri"/>
        <family val="2"/>
        <scheme val="minor"/>
      </rPr>
      <t xml:space="preserve"> la información de producción de cerdo en Canal por departamentos no se encuentra disponible, se estima con la información de produción nacional 2021 hasta el mes de julio y los valores anteriores.</t>
    </r>
  </si>
  <si>
    <r>
      <t xml:space="preserve">En las ramas de actividad </t>
    </r>
    <r>
      <rPr>
        <b/>
        <sz val="11"/>
        <color rgb="FF000000"/>
        <rFont val="Calibri"/>
        <family val="2"/>
        <scheme val="minor"/>
      </rPr>
      <t>G+H+I, O, R+S+T</t>
    </r>
    <r>
      <rPr>
        <sz val="11"/>
        <color rgb="FF000000"/>
        <rFont val="Calibri"/>
        <family val="2"/>
        <scheme val="minor"/>
      </rPr>
      <t xml:space="preserve"> se usa la información de población ocupada de la Encuesta de Calidad de Vida se usa la información de la vigencia 2021 </t>
    </r>
  </si>
  <si>
    <r>
      <t xml:space="preserve">En la Rama de actividad </t>
    </r>
    <r>
      <rPr>
        <b/>
        <sz val="11"/>
        <color rgb="FF000000"/>
        <rFont val="Calibri"/>
        <family val="2"/>
        <scheme val="minor"/>
      </rPr>
      <t>L</t>
    </r>
    <r>
      <rPr>
        <sz val="11"/>
        <color rgb="FF000000"/>
        <rFont val="Calibri"/>
        <family val="2"/>
        <scheme val="minor"/>
      </rPr>
      <t>. Actividades Inmobiliarias se usan los ingresos estimados por arriendos  de la Encuesta de Calidad de Vida se usa la información de la vigencia 2021</t>
    </r>
  </si>
  <si>
    <r>
      <t>En la rama de Actividad</t>
    </r>
    <r>
      <rPr>
        <b/>
        <sz val="11"/>
        <color rgb="FF000000"/>
        <rFont val="Calibri"/>
        <family val="2"/>
        <scheme val="minor"/>
      </rPr>
      <t xml:space="preserve"> R + S +T</t>
    </r>
    <r>
      <rPr>
        <sz val="11"/>
        <color rgb="FF000000"/>
        <rFont val="Calibri"/>
        <family val="2"/>
        <scheme val="minor"/>
      </rPr>
      <t xml:space="preserve"> Actividades artísticas, de entretenimiento y recreación y otras actividades de servicios... Se usa Ingreso promedio monetario por hogar (en pesos) de la ECV 2019 los valores de la ECV 2021 al corte no se encuentran disponibles.</t>
    </r>
  </si>
  <si>
    <r>
      <t>En la rama de Actividad</t>
    </r>
    <r>
      <rPr>
        <b/>
        <sz val="11"/>
        <color rgb="FF000000"/>
        <rFont val="Calibri"/>
        <family val="2"/>
        <scheme val="minor"/>
      </rPr>
      <t xml:space="preserve"> R + S +T</t>
    </r>
    <r>
      <rPr>
        <sz val="11"/>
        <color rgb="FF000000"/>
        <rFont val="Calibri"/>
        <family val="2"/>
        <scheme val="minor"/>
      </rPr>
      <t xml:space="preserve"> Actividades artísticas, de entretenimiento y recreación y otras actividades de servicios... se utilizan los resultados del empleo doméstico de la Encuesta de Calidad de Vida 2021 por municipios.</t>
    </r>
  </si>
  <si>
    <r>
      <t>En las Ramas de actividad</t>
    </r>
    <r>
      <rPr>
        <b/>
        <sz val="11"/>
        <color rgb="FF000000"/>
        <rFont val="Calibri"/>
        <family val="2"/>
        <scheme val="minor"/>
      </rPr>
      <t xml:space="preserve">  J, K y M+N</t>
    </r>
    <r>
      <rPr>
        <sz val="11"/>
        <color rgb="FF000000"/>
        <rFont val="Calibri"/>
        <family val="2"/>
        <scheme val="minor"/>
      </rPr>
      <t xml:space="preserve"> se usa la información de los matrices de Oferta y Utilización de las cuentas nacionales elaborados por el DANE, para el año 2021 el DANE no ha publicado se usan las del año 2020</t>
    </r>
  </si>
  <si>
    <t>NOTAS DE VERSIÓN (23/12/2022)</t>
  </si>
  <si>
    <t>Población por municipios Departamento De Antioquia 2021 (Fuente:  DANE. Información proyecciones CNPV 2018)</t>
  </si>
  <si>
    <t>Población por zonas Departamento De Antioquia 2021 (Fuente:  DANE. Información proyecciones CNPV 2018)</t>
  </si>
  <si>
    <t>Población por subregiones Departamento De Antioquia 2021 (Fuente:  DANE. Información proyecciones CNPV 2018)</t>
  </si>
  <si>
    <t>Población 2021</t>
  </si>
  <si>
    <t>PRODUCTO INTERNO BRUTO POR MUNICIPIO EN EL DEPARTAMENTO DE ANTIOQUIA 2021 PRELIMINAR</t>
  </si>
  <si>
    <t>PRODUCTO INTERNO BRUTO PER CÁPITA (MILES DE PESOS) POR MUNICIPIO EN EL DEPARTAMENTO DE ANTIOQUIA 2021 PRELIMINAR</t>
  </si>
  <si>
    <t>VALOR AGREGADO A. AGRICULTURA POR MUNICIPIO EN EL DEPARTAMENTO DE ANTIOQUIA 2021 PRELIMINAR</t>
  </si>
  <si>
    <t>VALOR AGREGADO B. MINAS Y CANTERAS POR MUNICIPIO EN EL DEPARTAMENTO DE ANTIOQUIA 2021 PRELIMINAR</t>
  </si>
  <si>
    <t>VALOR AGREGADO C. INDUSTRIA MANUFACTURERA POR MUNICIPIO EN EL DEPARTAMENTO DE ANTIOQUIA 2021 PRELIMINAR</t>
  </si>
  <si>
    <t>VALOR AGREGADO D+E. SUMINISTRO DE ELECTRICIDAD, GAS…,  POR MUNICIPIO EN EL DEPARTAMENTO DE ANTIOQUIA 2021 PRELIMINAR</t>
  </si>
  <si>
    <t>VALOR AGREGADO F. CONSTRUCCIÓN POR MUNICIPIO EN EL DEPARTAMENTO DE ANTIOQUIA 2021 PRELIMINAR</t>
  </si>
  <si>
    <t>VALOR AGREGADO G+H+I. COMERCIO Y TRANSPORTE…, POR MUNICIPIO EN EL DEPARTAMENTO DE ANTIOQUIA 2021 PRELIMINAR</t>
  </si>
  <si>
    <t>VALOR AGREGADO J. INFORMÁTICA Y COMUNICACIONES POR MUNICIPIO EN EL DEPARTAMENTO DE ANTIOQUIA  2021 PRELIMINAR</t>
  </si>
  <si>
    <t>VALOR AGREGADO K. ACTIVIDADES FINANCIERAS Y SEGUROS  POR MUNICIPIO EN EL DEPARTAMENTO DE ANTIOQUIA  2021 PRELIMINAR</t>
  </si>
  <si>
    <t>VALOR AGREGADO L. ACTIVIDADES INMOBILIARIAS POR MUNICIPIO EN EL DEPARTAMENTO DE ANTIOQUIA 2021 PRELIMINAR</t>
  </si>
  <si>
    <t>VALOR AGREGADO M+N. ACTIVIDADES PROFESIONALES, CIENTÍFICAS POR MUNICIPIO EN EL DEPARTAMENTO DE ANTIOQUIA 2021 PRELIMINAR</t>
  </si>
  <si>
    <t>VALOR AGREGADO O+P+Q. ADMINISTRACIÓN PÚBLICA, SALUD Y EDUCACIÓN POR MUNICIPIO EN EL DEPARTAMENTO DE ANTIOQUIA 2021 PRELIMINAR</t>
  </si>
  <si>
    <t>VALOR AGREGADO R+S+T. ACTIVIDADES ARTÍSTICAS Y DE ENTRETENIMIENTO POR MUNICIPIO EN EL DEPARTAMENTO DE ANTIOQUIA 2021 PRELIMINAR</t>
  </si>
  <si>
    <t>La elaboración de la desagregación del Producto Interno Bruto – PIB Departamental en los 125 municipios que lo conforman, se realiza de acuerdo a los lineamientos establecidos en los documentos “Informe metodológico sobre la estimación del PIB para los municipios, zonas y subregiones de Antioquia.2013 - 2017” y “Homologación de las cuentas económicas de los municipios de Antioquia, año base 2015.” Elaborados por Centro de Investigación y Consultorías (CIC) Grupo de Macroeconomía Aplicada Facultad de Ciencias Económicas Universidad de Antioquia.
Los resultados municipales desagregan los valores del Departamento publicados por el DANE con corte del  28 de junio de 2022</t>
  </si>
  <si>
    <r>
      <t xml:space="preserve">En la rama de actividad </t>
    </r>
    <r>
      <rPr>
        <b/>
        <sz val="11"/>
        <color rgb="FF000000"/>
        <rFont val="Calibri"/>
        <family val="2"/>
        <scheme val="minor"/>
      </rPr>
      <t>D+ E</t>
    </r>
    <r>
      <rPr>
        <sz val="11"/>
        <color rgb="FF000000"/>
        <rFont val="Calibri"/>
        <family val="2"/>
        <scheme val="minor"/>
      </rPr>
      <t xml:space="preserve">   Suministro de electricidad, gas, vapor, aire acondicionado.. Se usa la información del capítulo de Servicios Públicos del Anuario Estadístico de Antioquia el cual para el año 2021 no se ha publicado, en esta versión usa los datos del 2020y a información del SUI</t>
    </r>
  </si>
  <si>
    <t>Producto Interno Bruto por departamento - Base 2015</t>
  </si>
  <si>
    <t xml:space="preserve">Antioquia: valor agregado según actividad económica                                                                                                                                                                                                                                                                                                                                                                                                                                                                                                                                                                                                                                                         A precios corrientes                                                                                                                                                                                                                                                                                                                                                                                                                                                                                                                                                                                                                                                                                                  Serie 2005 - 2021pr                                                                                                                                                                                                                                                                                                                                                                                                                                                                                                                                                                                                                                                                                                                   Miles de millones de pesos </t>
  </si>
  <si>
    <t>Clasificación Cuentas nacionales</t>
  </si>
  <si>
    <t>Secciones CIIU Rev. 4 A.C.
12 agrupaciones</t>
  </si>
  <si>
    <t>ACTIVIDADES ECONÓMICAS</t>
  </si>
  <si>
    <t>2020p</t>
  </si>
  <si>
    <t>2021pr</t>
  </si>
  <si>
    <t>A</t>
  </si>
  <si>
    <t>Agricultura, ganadería, caza, silvicultura y pesca</t>
  </si>
  <si>
    <t>B</t>
  </si>
  <si>
    <t>C</t>
  </si>
  <si>
    <t>D + E</t>
  </si>
  <si>
    <t>Suministro de electricidad, gas, vapor y aire acondicionado; Distribución de agua; evacuación y tratamiento de aguas residuales, gestión de desechos y actividades de saneamiento ambiental</t>
  </si>
  <si>
    <t>F</t>
  </si>
  <si>
    <t>G + H + I</t>
  </si>
  <si>
    <t>Comercio al por mayor y al por menor; reparación de vehículos automotores y motocicletas; Transporte y almacenamiento; Alojamiento y servicios de comida</t>
  </si>
  <si>
    <t>J</t>
  </si>
  <si>
    <t>K</t>
  </si>
  <si>
    <t>L</t>
  </si>
  <si>
    <t>M + N</t>
  </si>
  <si>
    <t>O + P + Q</t>
  </si>
  <si>
    <t>Administración pública y defensa; planes de seguridad social de afiliación obligatoria; Educación; Actividades de atención de la salud humana y de servicios sociales</t>
  </si>
  <si>
    <t>R + S + T</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</si>
  <si>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</si>
  <si>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B.1b</t>
  </si>
  <si>
    <t>Valor agregado bruto</t>
  </si>
  <si>
    <t>D.21 - D.31</t>
  </si>
  <si>
    <t>Impuestos</t>
  </si>
  <si>
    <t>PIB DEPARTAMENTAL</t>
  </si>
  <si>
    <t>Fuente: DANE, Cuentas nacionales</t>
  </si>
  <si>
    <t xml:space="preserve">pprovisional </t>
  </si>
  <si>
    <t>prpreliminar</t>
  </si>
  <si>
    <t>Actualizado el 28 de junio de 2022</t>
  </si>
  <si>
    <t xml:space="preserve">Antioquia: valor agregado según actividad económica                                                                                                                                                                                                                                                                                                                                                                                                                                                                                                                                                                                                                                                                                                                                                                                                                                      Series encadenadas de volumen con año de referencia 2015                                                                                                                                                                                                                                                                                                                                                                                                                                                                                                                                                                                                                                                                          Serie 2005 - 2021pr                                                                                                                                                                                                                                                                                                                                                                                                                                                                                                                                                                                                                                                                                                                  Miles de millones de pesos </t>
  </si>
  <si>
    <t>Clasificación Cuentas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</si>
</sst>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0.0%"/>
    <numFmt numFmtId="166" formatCode="&quot;$&quot;\ #,##0.0"/>
    <numFmt numFmtId="167" formatCode="[$$-240A]\ #,##0.00"/>
    <numFmt numFmtId="168" formatCode="[$$-240A]\ #,##0.0000"/>
    <numFmt numFmtId="169" formatCode="&quot;$&quot;\ #,##0.00"/>
    <numFmt numFmtId="170" formatCode="0.000000"/>
    <numFmt numFmtId="171" formatCode="0.0000000"/>
    <numFmt numFmtId="172" formatCode="#,##0.0000000000"/>
    <numFmt numFmtId="173" formatCode="_-* #,##0\ _€_-;\-* #,##0\ _€_-;_-* &quot;-&quot;??\ _€_-;_-@_-"/>
    <numFmt numFmtId="174" formatCode="_-* #,##0.0\ _€_-;\-* #,##0.0\ _€_-;_-* &quot;-&quot;??\ _€_-;_-@_-"/>
    <numFmt numFmtId="175" formatCode="0.00000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color indexed="8"/>
      <name val="Arial"/>
      <family val="2"/>
    </font>
    <font>
      <sz val="10"/>
      <color indexed="8"/>
      <name val="Arial"/>
      <family val="2"/>
    </font>
    <font>
      <b/>
      <sz val="10"/>
      <color theme="1"/>
      <name val="Arial"/>
      <family val="2"/>
    </font>
    <font>
      <sz val="10"/>
      <color theme="1"/>
      <name val="Arial"/>
      <family val="2"/>
    </font>
    <font>
      <sz val="10"/>
      <name val="Arial"/>
      <family val="2"/>
    </font>
    <font>
      <b/>
      <sz val="14"/>
      <color theme="0"/>
      <name val="Segoe UI"/>
      <family val="2"/>
    </font>
    <font>
      <b/>
      <sz val="9"/>
      <name val="Segoe UI"/>
      <family val="2"/>
    </font>
    <font>
      <sz val="9"/>
      <name val="Segoe UI"/>
      <family val="2"/>
    </font>
    <font>
      <b/>
      <sz val="9"/>
      <color theme="1"/>
      <name val="Segoe UI"/>
      <family val="2"/>
    </font>
    <font>
      <b/>
      <sz val="9"/>
      <color rgb="FFB6004B"/>
      <name val="Segoe UI"/>
      <family val="2"/>
    </font>
    <font>
      <sz val="9"/>
      <color theme="1"/>
      <name val="Segoe UI"/>
      <family val="2"/>
    </font>
    <font>
      <b/>
      <sz val="11"/>
      <color theme="0"/>
      <name val="Arial"/>
      <family val="2"/>
    </font>
    <font>
      <b/>
      <sz val="11"/>
      <color theme="1"/>
      <name val="Arial"/>
      <family val="2"/>
    </font>
    <font>
      <sz val="9"/>
      <color theme="1"/>
      <name val="Arial"/>
      <family val="2"/>
    </font>
    <font>
      <b/>
      <sz val="9"/>
      <color theme="1"/>
      <name val="Arial"/>
      <family val="2"/>
    </font>
    <font>
      <b/>
      <sz val="9"/>
      <color theme="0"/>
      <name val="Arial"/>
      <family val="2"/>
    </font>
    <font>
      <sz val="11"/>
      <color theme="1"/>
      <name val="Arial"/>
      <family val="2"/>
    </font>
    <font>
      <u/>
      <sz val="11"/>
      <color theme="10"/>
      <name val="Calibri"/>
      <family val="2"/>
      <scheme val="minor"/>
    </font>
    <font>
      <b/>
      <sz val="11"/>
      <name val="Arial"/>
      <family val="2"/>
    </font>
    <font>
      <sz val="11"/>
      <name val="Calibri"/>
      <family val="2"/>
      <scheme val="minor"/>
    </font>
    <font>
      <b/>
      <sz val="11"/>
      <name val="Calibri"/>
      <family val="2"/>
      <scheme val="minor"/>
    </font>
    <font>
      <u/>
      <sz val="12"/>
      <color theme="10"/>
      <name val="Arial"/>
      <family val="2"/>
    </font>
    <font>
      <b/>
      <sz val="12"/>
      <name val="Arial"/>
      <family val="2"/>
    </font>
    <font>
      <b/>
      <sz val="12"/>
      <color theme="0"/>
      <name val="Arial"/>
      <family val="2"/>
    </font>
    <font>
      <sz val="11"/>
      <color theme="0"/>
      <name val="Calibri"/>
      <family val="2"/>
      <scheme val="minor"/>
    </font>
    <font>
      <sz val="7"/>
      <color theme="0"/>
      <name val="Calibri"/>
      <family val="2"/>
      <scheme val="minor"/>
    </font>
    <font>
      <b/>
      <u/>
      <sz val="11"/>
      <color theme="10"/>
      <name val="Calibri"/>
      <family val="2"/>
      <scheme val="minor"/>
    </font>
    <font>
      <sz val="11"/>
      <color rgb="FF000000"/>
      <name val="Calibri"/>
      <family val="2"/>
      <scheme val="minor"/>
    </font>
    <font>
      <b/>
      <sz val="11"/>
      <color rgb="FF000000"/>
      <name val="Calibri"/>
      <family val="2"/>
      <scheme val="minor"/>
    </font>
  </fonts>
  <fills count="12">
    <fill>
      <patternFill patternType="none"/>
    </fill>
    <fill>
      <patternFill patternType="gray125"/>
    </fill>
    <fill>
      <patternFill patternType="solid">
        <fgColor theme="4" tint="0.59999389629810485"/>
        <bgColor indexed="23"/>
      </patternFill>
    </fill>
    <fill>
      <patternFill patternType="solid">
        <fgColor theme="4" tint="0.59999389629810485"/>
        <bgColor indexed="31"/>
      </patternFill>
    </fill>
    <fill>
      <patternFill patternType="solid">
        <fgColor theme="4" tint="0.59999389629810485"/>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bgColor indexed="64"/>
      </patternFill>
    </fill>
    <fill>
      <patternFill patternType="solid">
        <fgColor rgb="FFBFBFBF"/>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499984740745262"/>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theme="4" tint="-0.499984740745262"/>
      </left>
      <right style="thick">
        <color theme="4" tint="-0.499984740745262"/>
      </right>
      <top style="medium">
        <color theme="4" tint="-0.499984740745262"/>
      </top>
      <bottom style="thick">
        <color theme="4" tint="-0.49998474074526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8"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xf numFmtId="0" fontId="8" fillId="0" borderId="0"/>
  </cellStyleXfs>
  <cellXfs count="356">
    <xf numFmtId="0" fontId="0" fillId="0" borderId="0" xfId="0"/>
    <xf numFmtId="49" fontId="5" fillId="0" borderId="0"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165" fontId="0" fillId="0" borderId="0" xfId="1" applyNumberFormat="1" applyFont="1"/>
    <xf numFmtId="0" fontId="11" fillId="7" borderId="0" xfId="2" applyFont="1" applyFill="1"/>
    <xf numFmtId="49" fontId="11" fillId="7" borderId="0" xfId="2" applyNumberFormat="1" applyFont="1" applyFill="1"/>
    <xf numFmtId="0" fontId="12" fillId="7" borderId="0" xfId="0" applyFont="1" applyFill="1" applyBorder="1" applyAlignment="1">
      <alignment vertical="center" wrapText="1"/>
    </xf>
    <xf numFmtId="0" fontId="14" fillId="7" borderId="0" xfId="0" applyFont="1" applyFill="1" applyBorder="1"/>
    <xf numFmtId="3" fontId="10" fillId="7" borderId="0" xfId="0" applyNumberFormat="1" applyFont="1" applyFill="1" applyBorder="1" applyAlignment="1">
      <alignment wrapText="1"/>
    </xf>
    <xf numFmtId="3" fontId="10" fillId="7" borderId="0" xfId="2" applyNumberFormat="1" applyFont="1" applyFill="1" applyBorder="1" applyAlignment="1">
      <alignment horizontal="right" vertical="center"/>
    </xf>
    <xf numFmtId="0" fontId="14" fillId="7" borderId="0" xfId="0" applyFont="1" applyFill="1"/>
    <xf numFmtId="0" fontId="7" fillId="0" borderId="0" xfId="0" applyFont="1"/>
    <xf numFmtId="0" fontId="6" fillId="0" borderId="0" xfId="0" applyFont="1"/>
    <xf numFmtId="0" fontId="6" fillId="0" borderId="0" xfId="0" applyFont="1" applyAlignment="1">
      <alignment horizontal="left"/>
    </xf>
    <xf numFmtId="49" fontId="0" fillId="0" borderId="1" xfId="0" applyNumberFormat="1" applyFont="1" applyFill="1" applyBorder="1" applyAlignment="1">
      <alignment vertical="center"/>
    </xf>
    <xf numFmtId="166" fontId="7" fillId="0" borderId="1" xfId="0" applyNumberFormat="1" applyFont="1" applyBorder="1" applyAlignment="1">
      <alignment horizontal="center" vertical="center"/>
    </xf>
    <xf numFmtId="167" fontId="6" fillId="4" borderId="1" xfId="0" applyNumberFormat="1" applyFont="1" applyFill="1" applyBorder="1" applyAlignment="1">
      <alignment horizontal="center" vertical="center"/>
    </xf>
    <xf numFmtId="0" fontId="7" fillId="0" borderId="1" xfId="0" applyFont="1" applyBorder="1"/>
    <xf numFmtId="49" fontId="5" fillId="0" borderId="13" xfId="0" applyNumberFormat="1" applyFont="1" applyBorder="1" applyAlignment="1">
      <alignment horizontal="center" vertical="center" wrapText="1"/>
    </xf>
    <xf numFmtId="165" fontId="6" fillId="0" borderId="14" xfId="1" applyNumberFormat="1" applyFont="1" applyBorder="1"/>
    <xf numFmtId="49" fontId="5" fillId="0" borderId="13" xfId="0" applyNumberFormat="1" applyFont="1" applyFill="1" applyBorder="1" applyAlignment="1">
      <alignment horizontal="center" vertical="center" wrapText="1"/>
    </xf>
    <xf numFmtId="167" fontId="2" fillId="4" borderId="16" xfId="0" applyNumberFormat="1" applyFont="1" applyFill="1" applyBorder="1"/>
    <xf numFmtId="167" fontId="2" fillId="4" borderId="17" xfId="0" applyNumberFormat="1" applyFont="1" applyFill="1" applyBorder="1"/>
    <xf numFmtId="49" fontId="5" fillId="0" borderId="18" xfId="0" applyNumberFormat="1" applyFont="1" applyBorder="1" applyAlignment="1">
      <alignment horizontal="center" vertical="center" wrapText="1"/>
    </xf>
    <xf numFmtId="49" fontId="0" fillId="0" borderId="11" xfId="0" applyNumberFormat="1" applyFont="1" applyFill="1" applyBorder="1" applyAlignment="1">
      <alignment vertical="center"/>
    </xf>
    <xf numFmtId="166" fontId="7" fillId="0" borderId="11" xfId="0" applyNumberFormat="1" applyFont="1" applyBorder="1" applyAlignment="1">
      <alignment horizontal="center" vertical="center"/>
    </xf>
    <xf numFmtId="167" fontId="6" fillId="4" borderId="11" xfId="0" applyNumberFormat="1" applyFont="1" applyFill="1" applyBorder="1" applyAlignment="1">
      <alignment horizontal="center" vertical="center"/>
    </xf>
    <xf numFmtId="0" fontId="7" fillId="0" borderId="11" xfId="0" applyFont="1" applyBorder="1"/>
    <xf numFmtId="165" fontId="6" fillId="0" borderId="19" xfId="1" applyNumberFormat="1" applyFont="1" applyBorder="1"/>
    <xf numFmtId="49" fontId="4" fillId="2" borderId="20"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0" fontId="7" fillId="0" borderId="21" xfId="0" applyFont="1" applyBorder="1" applyAlignment="1">
      <alignment horizontal="center" vertical="center" textRotation="90" wrapText="1"/>
    </xf>
    <xf numFmtId="49" fontId="3" fillId="3" borderId="21" xfId="0" applyNumberFormat="1" applyFont="1" applyFill="1" applyBorder="1" applyAlignment="1">
      <alignment horizontal="center" vertical="center" textRotation="90" wrapText="1"/>
    </xf>
    <xf numFmtId="0" fontId="7" fillId="0" borderId="21" xfId="0" applyFont="1" applyFill="1" applyBorder="1" applyAlignment="1">
      <alignment horizontal="center" vertical="center" textRotation="90" wrapText="1"/>
    </xf>
    <xf numFmtId="0" fontId="5" fillId="0" borderId="21" xfId="0" applyFont="1" applyFill="1" applyBorder="1" applyAlignment="1">
      <alignment horizontal="center" vertical="center" textRotation="90" wrapText="1"/>
    </xf>
    <xf numFmtId="0" fontId="8" fillId="0" borderId="21" xfId="0" applyFont="1" applyFill="1" applyBorder="1" applyAlignment="1">
      <alignment horizontal="center" vertical="center" textRotation="90" wrapText="1"/>
    </xf>
    <xf numFmtId="4" fontId="6" fillId="0" borderId="21" xfId="0" applyNumberFormat="1" applyFont="1" applyFill="1" applyBorder="1" applyAlignment="1">
      <alignment horizontal="center" vertical="center" textRotation="90" wrapText="1"/>
    </xf>
    <xf numFmtId="0" fontId="6" fillId="0" borderId="22" xfId="0" applyFont="1" applyFill="1" applyBorder="1" applyAlignment="1">
      <alignment horizontal="center" vertical="center" textRotation="90" wrapText="1"/>
    </xf>
    <xf numFmtId="165" fontId="6" fillId="4" borderId="11" xfId="1" applyNumberFormat="1" applyFont="1" applyFill="1" applyBorder="1" applyAlignment="1">
      <alignment horizontal="center" vertical="center"/>
    </xf>
    <xf numFmtId="165" fontId="7" fillId="0" borderId="0" xfId="0" applyNumberFormat="1" applyFont="1"/>
    <xf numFmtId="165" fontId="7" fillId="0" borderId="1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65" fontId="6" fillId="4" borderId="14" xfId="1" applyNumberFormat="1" applyFont="1" applyFill="1" applyBorder="1" applyAlignment="1">
      <alignment horizontal="center" vertical="center"/>
    </xf>
    <xf numFmtId="165" fontId="6" fillId="4" borderId="16" xfId="1" applyNumberFormat="1" applyFont="1" applyFill="1" applyBorder="1" applyAlignment="1">
      <alignment horizontal="center" vertical="center"/>
    </xf>
    <xf numFmtId="165" fontId="6" fillId="4" borderId="17" xfId="1" applyNumberFormat="1" applyFont="1" applyFill="1" applyBorder="1" applyAlignment="1">
      <alignment horizontal="center" vertical="center"/>
    </xf>
    <xf numFmtId="165" fontId="6" fillId="4" borderId="19" xfId="1" applyNumberFormat="1" applyFont="1" applyFill="1" applyBorder="1" applyAlignment="1">
      <alignment horizontal="center" vertical="center"/>
    </xf>
    <xf numFmtId="4" fontId="6" fillId="0" borderId="22" xfId="0" applyNumberFormat="1" applyFont="1" applyFill="1" applyBorder="1" applyAlignment="1">
      <alignment horizontal="center" vertical="center" textRotation="90" wrapText="1"/>
    </xf>
    <xf numFmtId="49" fontId="5" fillId="0" borderId="23" xfId="0" applyNumberFormat="1" applyFont="1" applyFill="1" applyBorder="1" applyAlignment="1">
      <alignment horizontal="center" vertical="center" wrapText="1"/>
    </xf>
    <xf numFmtId="49" fontId="0" fillId="0" borderId="10" xfId="0" applyNumberFormat="1" applyFont="1" applyFill="1" applyBorder="1" applyAlignment="1">
      <alignment vertical="center"/>
    </xf>
    <xf numFmtId="49" fontId="0" fillId="0" borderId="1" xfId="0" applyNumberFormat="1" applyFont="1" applyFill="1" applyBorder="1"/>
    <xf numFmtId="49" fontId="0" fillId="0" borderId="1" xfId="0" applyNumberFormat="1" applyFont="1" applyBorder="1"/>
    <xf numFmtId="49" fontId="0" fillId="0" borderId="11" xfId="0" applyNumberFormat="1" applyFont="1" applyFill="1" applyBorder="1"/>
    <xf numFmtId="0" fontId="2" fillId="0" borderId="0" xfId="0" applyFont="1" applyFill="1" applyBorder="1"/>
    <xf numFmtId="49" fontId="3" fillId="0" borderId="0" xfId="0" applyNumberFormat="1" applyFont="1" applyFill="1" applyBorder="1" applyAlignment="1">
      <alignment vertical="center" wrapText="1"/>
    </xf>
    <xf numFmtId="3" fontId="0" fillId="0" borderId="14" xfId="0" applyNumberFormat="1" applyBorder="1"/>
    <xf numFmtId="3" fontId="0" fillId="0" borderId="19" xfId="0" applyNumberFormat="1" applyBorder="1"/>
    <xf numFmtId="49" fontId="4" fillId="2" borderId="22" xfId="0" applyNumberFormat="1" applyFont="1" applyFill="1" applyBorder="1" applyAlignment="1">
      <alignment horizontal="center" vertical="center" wrapText="1"/>
    </xf>
    <xf numFmtId="3" fontId="4" fillId="2" borderId="22" xfId="0" applyNumberFormat="1" applyFont="1" applyFill="1" applyBorder="1" applyAlignment="1">
      <alignment horizontal="center" vertical="center" wrapText="1"/>
    </xf>
    <xf numFmtId="3" fontId="0" fillId="0" borderId="24" xfId="0" applyNumberFormat="1" applyBorder="1"/>
    <xf numFmtId="0" fontId="0" fillId="0" borderId="1" xfId="0" applyBorder="1"/>
    <xf numFmtId="0" fontId="2" fillId="0" borderId="1" xfId="0" applyFont="1" applyBorder="1"/>
    <xf numFmtId="0" fontId="0" fillId="0" borderId="13" xfId="0" applyBorder="1"/>
    <xf numFmtId="49" fontId="4" fillId="2" borderId="25" xfId="0" applyNumberFormat="1" applyFont="1" applyFill="1" applyBorder="1" applyAlignment="1">
      <alignment horizontal="center" vertical="center" wrapText="1"/>
    </xf>
    <xf numFmtId="0" fontId="0" fillId="0" borderId="11" xfId="0" applyBorder="1"/>
    <xf numFmtId="0" fontId="2" fillId="0" borderId="11" xfId="0" applyFont="1" applyBorder="1"/>
    <xf numFmtId="49" fontId="3" fillId="3" borderId="20"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3" fontId="2" fillId="10" borderId="17" xfId="0" applyNumberFormat="1" applyFont="1" applyFill="1" applyBorder="1"/>
    <xf numFmtId="168" fontId="0" fillId="0" borderId="0" xfId="0" applyNumberFormat="1"/>
    <xf numFmtId="0" fontId="16" fillId="4" borderId="0" xfId="0" applyFont="1" applyFill="1" applyBorder="1" applyAlignment="1">
      <alignment horizontal="left"/>
    </xf>
    <xf numFmtId="0" fontId="15" fillId="9" borderId="0" xfId="0" applyFont="1" applyFill="1" applyAlignment="1">
      <alignment horizontal="left"/>
    </xf>
    <xf numFmtId="0" fontId="16" fillId="4" borderId="0" xfId="0" applyFont="1" applyFill="1" applyAlignment="1">
      <alignment horizontal="left"/>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0" fontId="16" fillId="0" borderId="0" xfId="0" applyFont="1" applyFill="1" applyAlignment="1">
      <alignment horizontal="left"/>
    </xf>
    <xf numFmtId="0" fontId="0" fillId="0" borderId="0" xfId="0" applyFill="1"/>
    <xf numFmtId="169" fontId="0" fillId="0" borderId="1" xfId="0" applyNumberFormat="1" applyBorder="1"/>
    <xf numFmtId="169" fontId="2" fillId="0" borderId="1" xfId="0" applyNumberFormat="1" applyFont="1" applyBorder="1"/>
    <xf numFmtId="165" fontId="2" fillId="0" borderId="1" xfId="1" applyNumberFormat="1" applyFont="1" applyBorder="1"/>
    <xf numFmtId="49" fontId="5" fillId="0" borderId="11" xfId="0" applyNumberFormat="1" applyFont="1" applyBorder="1" applyAlignment="1">
      <alignment horizontal="center" vertical="center" wrapText="1"/>
    </xf>
    <xf numFmtId="169" fontId="0" fillId="0" borderId="11" xfId="0" applyNumberFormat="1" applyBorder="1"/>
    <xf numFmtId="169" fontId="2" fillId="0" borderId="11" xfId="0" applyNumberFormat="1" applyFont="1" applyBorder="1"/>
    <xf numFmtId="165" fontId="2" fillId="0" borderId="11" xfId="1" applyNumberFormat="1" applyFont="1" applyBorder="1"/>
    <xf numFmtId="49" fontId="3" fillId="3" borderId="22" xfId="0" applyNumberFormat="1" applyFont="1" applyFill="1" applyBorder="1" applyAlignment="1">
      <alignment horizontal="center" vertical="center" textRotation="90" wrapText="1"/>
    </xf>
    <xf numFmtId="49" fontId="5" fillId="0" borderId="10" xfId="0" applyNumberFormat="1" applyFont="1" applyFill="1" applyBorder="1" applyAlignment="1">
      <alignment horizontal="center" vertical="center" wrapText="1"/>
    </xf>
    <xf numFmtId="49" fontId="0" fillId="0" borderId="10" xfId="0" applyNumberFormat="1" applyFont="1" applyBorder="1"/>
    <xf numFmtId="49" fontId="0" fillId="0" borderId="10" xfId="0" applyNumberFormat="1" applyFont="1" applyFill="1" applyBorder="1" applyAlignment="1">
      <alignment horizontal="center"/>
    </xf>
    <xf numFmtId="49" fontId="0" fillId="0" borderId="10" xfId="0" applyNumberFormat="1" applyFont="1" applyFill="1" applyBorder="1"/>
    <xf numFmtId="169" fontId="0" fillId="0" borderId="10" xfId="0" applyNumberFormat="1" applyBorder="1"/>
    <xf numFmtId="169" fontId="2" fillId="0" borderId="10" xfId="0" applyNumberFormat="1" applyFont="1" applyBorder="1"/>
    <xf numFmtId="165" fontId="2" fillId="0" borderId="10" xfId="1" applyNumberFormat="1" applyFont="1" applyBorder="1"/>
    <xf numFmtId="169" fontId="2" fillId="4" borderId="21" xfId="0" applyNumberFormat="1" applyFont="1" applyFill="1" applyBorder="1"/>
    <xf numFmtId="165" fontId="2" fillId="4" borderId="21" xfId="1" applyNumberFormat="1" applyFont="1" applyFill="1" applyBorder="1"/>
    <xf numFmtId="165" fontId="2" fillId="4" borderId="22" xfId="1" applyNumberFormat="1" applyFont="1" applyFill="1" applyBorder="1"/>
    <xf numFmtId="165" fontId="0" fillId="0" borderId="1" xfId="1" applyNumberFormat="1" applyFont="1" applyFill="1" applyBorder="1"/>
    <xf numFmtId="165" fontId="2" fillId="0" borderId="14" xfId="1" applyNumberFormat="1" applyFont="1" applyBorder="1"/>
    <xf numFmtId="165" fontId="0" fillId="0" borderId="11" xfId="1" applyNumberFormat="1" applyFont="1" applyFill="1" applyBorder="1"/>
    <xf numFmtId="165" fontId="2" fillId="0" borderId="19" xfId="1" applyNumberFormat="1" applyFont="1" applyBorder="1"/>
    <xf numFmtId="165" fontId="0" fillId="0" borderId="10" xfId="1" applyNumberFormat="1" applyFont="1" applyFill="1" applyBorder="1"/>
    <xf numFmtId="165" fontId="2" fillId="0" borderId="24" xfId="1" applyNumberFormat="1" applyFont="1" applyBorder="1"/>
    <xf numFmtId="165" fontId="0" fillId="0" borderId="14" xfId="1" applyNumberFormat="1" applyFont="1" applyBorder="1"/>
    <xf numFmtId="165" fontId="0" fillId="0" borderId="19" xfId="1" applyNumberFormat="1" applyFont="1" applyBorder="1"/>
    <xf numFmtId="165" fontId="0" fillId="0" borderId="24" xfId="1" applyNumberFormat="1" applyFont="1" applyBorder="1"/>
    <xf numFmtId="10" fontId="0" fillId="0" borderId="11" xfId="1" applyNumberFormat="1" applyFont="1" applyBorder="1"/>
    <xf numFmtId="10" fontId="0" fillId="0" borderId="8" xfId="1" applyNumberFormat="1" applyFont="1" applyFill="1" applyBorder="1"/>
    <xf numFmtId="3" fontId="0" fillId="0" borderId="1" xfId="0" applyNumberFormat="1" applyBorder="1"/>
    <xf numFmtId="166" fontId="0" fillId="0" borderId="1" xfId="0" applyNumberFormat="1" applyBorder="1"/>
    <xf numFmtId="166" fontId="2" fillId="0" borderId="1" xfId="0" applyNumberFormat="1" applyFont="1" applyBorder="1"/>
    <xf numFmtId="2" fontId="2" fillId="0" borderId="14" xfId="0" applyNumberFormat="1" applyFont="1" applyBorder="1" applyAlignment="1">
      <alignment horizontal="center" vertical="center"/>
    </xf>
    <xf numFmtId="3" fontId="0" fillId="0" borderId="10" xfId="0" applyNumberFormat="1" applyBorder="1"/>
    <xf numFmtId="166" fontId="0" fillId="0" borderId="10" xfId="0" applyNumberFormat="1" applyBorder="1"/>
    <xf numFmtId="166" fontId="2" fillId="0" borderId="10" xfId="0" applyNumberFormat="1" applyFont="1" applyBorder="1"/>
    <xf numFmtId="2" fontId="2" fillId="0" borderId="24" xfId="0" applyNumberFormat="1" applyFont="1" applyBorder="1" applyAlignment="1">
      <alignment horizontal="center" vertical="center"/>
    </xf>
    <xf numFmtId="3" fontId="2" fillId="4" borderId="21" xfId="0" applyNumberFormat="1" applyFont="1" applyFill="1" applyBorder="1"/>
    <xf numFmtId="166" fontId="2" fillId="4" borderId="21" xfId="0" applyNumberFormat="1" applyFont="1" applyFill="1" applyBorder="1"/>
    <xf numFmtId="2" fontId="2" fillId="4" borderId="22" xfId="0" applyNumberFormat="1" applyFont="1" applyFill="1" applyBorder="1" applyAlignment="1">
      <alignment horizontal="center" vertical="center"/>
    </xf>
    <xf numFmtId="3" fontId="0" fillId="0" borderId="11" xfId="0" applyNumberFormat="1" applyBorder="1"/>
    <xf numFmtId="166" fontId="0" fillId="0" borderId="11" xfId="0" applyNumberFormat="1" applyBorder="1"/>
    <xf numFmtId="166" fontId="2" fillId="0" borderId="11" xfId="0" applyNumberFormat="1" applyFont="1" applyBorder="1"/>
    <xf numFmtId="2" fontId="2" fillId="0" borderId="19" xfId="0" applyNumberFormat="1" applyFont="1" applyBorder="1" applyAlignment="1">
      <alignment horizontal="center" vertical="center"/>
    </xf>
    <xf numFmtId="49" fontId="3" fillId="3" borderId="22" xfId="0" applyNumberFormat="1" applyFont="1" applyFill="1" applyBorder="1" applyAlignment="1">
      <alignment horizontal="center" vertical="center" wrapText="1"/>
    </xf>
    <xf numFmtId="2"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xf>
    <xf numFmtId="171" fontId="2" fillId="0" borderId="0"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10" xfId="0" applyNumberFormat="1" applyFont="1" applyBorder="1" applyAlignment="1">
      <alignment horizontal="center" vertical="center"/>
    </xf>
    <xf numFmtId="2" fontId="2" fillId="0" borderId="11" xfId="0" applyNumberFormat="1" applyFont="1" applyBorder="1" applyAlignment="1">
      <alignment horizontal="center" vertical="center"/>
    </xf>
    <xf numFmtId="2" fontId="2" fillId="4" borderId="21" xfId="0" applyNumberFormat="1" applyFont="1" applyFill="1" applyBorder="1" applyAlignment="1">
      <alignment horizontal="center" vertical="center"/>
    </xf>
    <xf numFmtId="170" fontId="0" fillId="0" borderId="0" xfId="0" applyNumberFormat="1"/>
    <xf numFmtId="10" fontId="0" fillId="0" borderId="1" xfId="1" applyNumberFormat="1" applyFont="1" applyBorder="1"/>
    <xf numFmtId="10" fontId="0" fillId="0" borderId="14" xfId="0" applyNumberFormat="1" applyBorder="1"/>
    <xf numFmtId="10" fontId="0" fillId="0" borderId="10" xfId="1" applyNumberFormat="1" applyFont="1" applyBorder="1"/>
    <xf numFmtId="10" fontId="0" fillId="0" borderId="24" xfId="0" applyNumberFormat="1" applyBorder="1"/>
    <xf numFmtId="10" fontId="0" fillId="0" borderId="19" xfId="0" applyNumberFormat="1" applyBorder="1"/>
    <xf numFmtId="10" fontId="2" fillId="4" borderId="21" xfId="1" applyNumberFormat="1" applyFont="1" applyFill="1" applyBorder="1"/>
    <xf numFmtId="10" fontId="2" fillId="4" borderId="22" xfId="0" applyNumberFormat="1" applyFont="1" applyFill="1" applyBorder="1"/>
    <xf numFmtId="0" fontId="16" fillId="0" borderId="0" xfId="0" applyFont="1"/>
    <xf numFmtId="0" fontId="16" fillId="4" borderId="0" xfId="0" applyFont="1" applyFill="1"/>
    <xf numFmtId="0" fontId="0" fillId="4" borderId="0" xfId="0" applyFill="1"/>
    <xf numFmtId="2" fontId="0" fillId="0" borderId="11" xfId="1" applyNumberFormat="1" applyFont="1" applyBorder="1"/>
    <xf numFmtId="2" fontId="0" fillId="0" borderId="1" xfId="1" applyNumberFormat="1" applyFont="1" applyBorder="1"/>
    <xf numFmtId="2" fontId="0" fillId="0" borderId="10" xfId="1" applyNumberFormat="1" applyFont="1" applyBorder="1"/>
    <xf numFmtId="2" fontId="2" fillId="4" borderId="21" xfId="1" applyNumberFormat="1" applyFont="1" applyFill="1" applyBorder="1"/>
    <xf numFmtId="0" fontId="2" fillId="4" borderId="16" xfId="0" applyFont="1" applyFill="1" applyBorder="1" applyAlignment="1">
      <alignment horizontal="center"/>
    </xf>
    <xf numFmtId="49" fontId="0" fillId="0" borderId="0" xfId="0" applyNumberFormat="1" applyFont="1" applyFill="1" applyBorder="1" applyAlignment="1">
      <alignment horizontal="center"/>
    </xf>
    <xf numFmtId="0" fontId="0" fillId="0" borderId="0" xfId="0" applyNumberFormat="1" applyFont="1" applyFill="1" applyBorder="1"/>
    <xf numFmtId="49" fontId="3" fillId="0" borderId="0" xfId="0" applyNumberFormat="1" applyFont="1" applyFill="1" applyBorder="1" applyAlignment="1">
      <alignment horizontal="center" vertical="center" wrapText="1"/>
    </xf>
    <xf numFmtId="0" fontId="15" fillId="9" borderId="0" xfId="0" applyFont="1" applyFill="1" applyAlignment="1"/>
    <xf numFmtId="0" fontId="16" fillId="4" borderId="0" xfId="0" applyFont="1" applyFill="1" applyAlignment="1"/>
    <xf numFmtId="49" fontId="20" fillId="0" borderId="11" xfId="0" applyNumberFormat="1" applyFont="1" applyFill="1" applyBorder="1" applyAlignment="1">
      <alignment vertical="center"/>
    </xf>
    <xf numFmtId="49" fontId="20" fillId="0" borderId="11" xfId="0" applyNumberFormat="1" applyFont="1" applyFill="1" applyBorder="1"/>
    <xf numFmtId="49" fontId="20" fillId="0" borderId="1" xfId="0" applyNumberFormat="1" applyFont="1" applyFill="1" applyBorder="1" applyAlignment="1">
      <alignment vertical="center"/>
    </xf>
    <xf numFmtId="49" fontId="20" fillId="0" borderId="1" xfId="0" applyNumberFormat="1" applyFont="1" applyFill="1" applyBorder="1"/>
    <xf numFmtId="49" fontId="20" fillId="0" borderId="1" xfId="0" applyNumberFormat="1" applyFont="1" applyFill="1" applyBorder="1" applyAlignment="1">
      <alignment horizontal="center"/>
    </xf>
    <xf numFmtId="49" fontId="20" fillId="0" borderId="1" xfId="0" applyNumberFormat="1" applyFont="1" applyBorder="1"/>
    <xf numFmtId="49" fontId="20" fillId="0" borderId="10" xfId="0" applyNumberFormat="1" applyFont="1" applyFill="1" applyBorder="1" applyAlignment="1">
      <alignment vertical="center"/>
    </xf>
    <xf numFmtId="49" fontId="20" fillId="0" borderId="10" xfId="0" applyNumberFormat="1" applyFont="1" applyBorder="1"/>
    <xf numFmtId="49" fontId="20" fillId="0" borderId="10" xfId="0" applyNumberFormat="1" applyFont="1" applyFill="1" applyBorder="1" applyAlignment="1">
      <alignment horizontal="center"/>
    </xf>
    <xf numFmtId="49" fontId="20" fillId="0" borderId="10" xfId="0" applyNumberFormat="1" applyFont="1" applyFill="1" applyBorder="1"/>
    <xf numFmtId="0" fontId="0" fillId="0" borderId="0" xfId="0" applyAlignment="1">
      <alignment horizontal="center" vertical="center"/>
    </xf>
    <xf numFmtId="9" fontId="20" fillId="0" borderId="19" xfId="1" applyFont="1" applyBorder="1" applyAlignment="1">
      <alignment horizontal="center" vertical="center"/>
    </xf>
    <xf numFmtId="9" fontId="20" fillId="0" borderId="14" xfId="1" applyFont="1" applyBorder="1" applyAlignment="1">
      <alignment horizontal="center" vertical="center"/>
    </xf>
    <xf numFmtId="166" fontId="7" fillId="0" borderId="10" xfId="0" applyNumberFormat="1" applyFont="1" applyBorder="1" applyAlignment="1">
      <alignment horizontal="center" vertical="center"/>
    </xf>
    <xf numFmtId="9" fontId="20" fillId="0" borderId="24" xfId="1" applyFont="1" applyBorder="1" applyAlignment="1">
      <alignment horizontal="center" vertical="center"/>
    </xf>
    <xf numFmtId="167" fontId="16" fillId="4" borderId="21" xfId="0" applyNumberFormat="1" applyFont="1" applyFill="1" applyBorder="1"/>
    <xf numFmtId="9" fontId="16" fillId="4" borderId="22" xfId="1" applyFont="1" applyFill="1" applyBorder="1" applyAlignment="1">
      <alignment horizontal="center" vertical="center"/>
    </xf>
    <xf numFmtId="0" fontId="0" fillId="0" borderId="11" xfId="0" applyNumberFormat="1" applyFont="1" applyFill="1" applyBorder="1"/>
    <xf numFmtId="0" fontId="20" fillId="0" borderId="11" xfId="0" applyNumberFormat="1" applyFont="1" applyFill="1" applyBorder="1"/>
    <xf numFmtId="0" fontId="0" fillId="0" borderId="0" xfId="0" applyFill="1" applyBorder="1"/>
    <xf numFmtId="166" fontId="20" fillId="0" borderId="11" xfId="0" applyNumberFormat="1" applyFont="1" applyBorder="1"/>
    <xf numFmtId="166" fontId="20" fillId="0" borderId="1" xfId="0" applyNumberFormat="1" applyFont="1" applyBorder="1"/>
    <xf numFmtId="166" fontId="20" fillId="0" borderId="10" xfId="0" applyNumberFormat="1" applyFont="1" applyBorder="1"/>
    <xf numFmtId="0" fontId="16" fillId="4" borderId="0" xfId="0" applyFont="1" applyFill="1" applyBorder="1" applyAlignment="1"/>
    <xf numFmtId="166" fontId="7" fillId="0" borderId="1" xfId="0" applyNumberFormat="1" applyFont="1" applyBorder="1"/>
    <xf numFmtId="0" fontId="7" fillId="0" borderId="13" xfId="0" applyNumberFormat="1" applyFont="1" applyFill="1" applyBorder="1"/>
    <xf numFmtId="0" fontId="7" fillId="0" borderId="18" xfId="0" applyNumberFormat="1" applyFont="1" applyFill="1" applyBorder="1"/>
    <xf numFmtId="166" fontId="7" fillId="0" borderId="11" xfId="0" applyNumberFormat="1" applyFont="1" applyBorder="1"/>
    <xf numFmtId="0" fontId="7" fillId="0" borderId="23" xfId="0" applyNumberFormat="1" applyFont="1" applyFill="1" applyBorder="1"/>
    <xf numFmtId="166" fontId="7" fillId="0" borderId="10" xfId="0" applyNumberFormat="1" applyFont="1" applyBorder="1"/>
    <xf numFmtId="0" fontId="6" fillId="4" borderId="20" xfId="0" applyNumberFormat="1" applyFont="1" applyFill="1" applyBorder="1"/>
    <xf numFmtId="0" fontId="23" fillId="0" borderId="0" xfId="0" applyFont="1" applyFill="1" applyBorder="1"/>
    <xf numFmtId="0" fontId="24" fillId="0" borderId="0" xfId="0" applyFont="1" applyFill="1" applyBorder="1" applyAlignment="1">
      <alignment wrapText="1"/>
    </xf>
    <xf numFmtId="0" fontId="25" fillId="0" borderId="14" xfId="4" applyFont="1" applyFill="1" applyBorder="1" applyAlignment="1">
      <alignment wrapText="1"/>
    </xf>
    <xf numFmtId="0" fontId="25" fillId="0" borderId="14" xfId="4" applyFont="1" applyFill="1" applyBorder="1"/>
    <xf numFmtId="0" fontId="25" fillId="0" borderId="14" xfId="4" applyFont="1" applyFill="1" applyBorder="1" applyAlignment="1">
      <alignment vertical="center"/>
    </xf>
    <xf numFmtId="0" fontId="25" fillId="0" borderId="17" xfId="4" applyFont="1" applyFill="1" applyBorder="1" applyAlignment="1">
      <alignment wrapText="1"/>
    </xf>
    <xf numFmtId="0" fontId="26" fillId="0" borderId="27" xfId="0" applyFont="1" applyFill="1" applyBorder="1"/>
    <xf numFmtId="0" fontId="26" fillId="0" borderId="13" xfId="0" applyFont="1" applyFill="1" applyBorder="1"/>
    <xf numFmtId="0" fontId="26" fillId="0" borderId="13" xfId="0" applyNumberFormat="1" applyFont="1" applyFill="1" applyBorder="1"/>
    <xf numFmtId="0" fontId="26" fillId="0" borderId="15" xfId="0" applyFont="1" applyFill="1" applyBorder="1"/>
    <xf numFmtId="0" fontId="20" fillId="0" borderId="1" xfId="0" applyNumberFormat="1" applyFont="1" applyFill="1" applyBorder="1"/>
    <xf numFmtId="167" fontId="20" fillId="0" borderId="1" xfId="0" applyNumberFormat="1" applyFont="1" applyBorder="1"/>
    <xf numFmtId="165" fontId="20" fillId="0" borderId="14" xfId="1" applyNumberFormat="1" applyFont="1" applyBorder="1"/>
    <xf numFmtId="167" fontId="20" fillId="0" borderId="11" xfId="0" applyNumberFormat="1" applyFont="1" applyBorder="1"/>
    <xf numFmtId="165" fontId="20" fillId="0" borderId="19" xfId="1" applyNumberFormat="1" applyFont="1" applyBorder="1"/>
    <xf numFmtId="0" fontId="20" fillId="0" borderId="10" xfId="0" applyNumberFormat="1" applyFont="1" applyFill="1" applyBorder="1"/>
    <xf numFmtId="167" fontId="6" fillId="4" borderId="10" xfId="0" applyNumberFormat="1" applyFont="1" applyFill="1" applyBorder="1" applyAlignment="1">
      <alignment horizontal="center" vertical="center"/>
    </xf>
    <xf numFmtId="167" fontId="20" fillId="0" borderId="10" xfId="0" applyNumberFormat="1" applyFont="1" applyBorder="1"/>
    <xf numFmtId="165" fontId="20" fillId="0" borderId="24" xfId="1" applyNumberFormat="1" applyFont="1" applyBorder="1"/>
    <xf numFmtId="167" fontId="6" fillId="4" borderId="21" xfId="0" applyNumberFormat="1" applyFont="1" applyFill="1" applyBorder="1" applyAlignment="1">
      <alignment horizontal="center" vertical="center"/>
    </xf>
    <xf numFmtId="0" fontId="28" fillId="0" borderId="0" xfId="0" applyFont="1"/>
    <xf numFmtId="169" fontId="29" fillId="0" borderId="0" xfId="0" applyNumberFormat="1" applyFont="1"/>
    <xf numFmtId="0" fontId="29" fillId="0" borderId="0" xfId="0" applyFont="1"/>
    <xf numFmtId="169" fontId="28" fillId="0" borderId="0" xfId="0" applyNumberFormat="1" applyFont="1"/>
    <xf numFmtId="0" fontId="30" fillId="11" borderId="28" xfId="4" applyFont="1" applyFill="1" applyBorder="1" applyAlignment="1">
      <alignment horizontal="center" vertical="center"/>
    </xf>
    <xf numFmtId="0" fontId="0" fillId="0" borderId="0" xfId="0" applyBorder="1" applyAlignment="1">
      <alignment horizontal="left" vertical="center" wrapText="1"/>
    </xf>
    <xf numFmtId="166" fontId="6" fillId="4" borderId="21" xfId="0" applyNumberFormat="1" applyFont="1" applyFill="1" applyBorder="1" applyAlignment="1">
      <alignment horizontal="center" vertical="center"/>
    </xf>
    <xf numFmtId="165" fontId="6" fillId="4" borderId="22" xfId="1" applyNumberFormat="1" applyFont="1" applyFill="1" applyBorder="1" applyAlignment="1">
      <alignment horizontal="center" vertical="center"/>
    </xf>
    <xf numFmtId="0" fontId="2" fillId="4" borderId="16" xfId="0" applyFont="1" applyFill="1" applyBorder="1" applyAlignment="1">
      <alignment horizontal="center"/>
    </xf>
    <xf numFmtId="0" fontId="0" fillId="0" borderId="11" xfId="0" applyNumberFormat="1" applyFont="1" applyFill="1" applyBorder="1" applyAlignment="1">
      <alignment wrapText="1"/>
    </xf>
    <xf numFmtId="0" fontId="2" fillId="4" borderId="20" xfId="0" applyFont="1" applyFill="1" applyBorder="1" applyAlignment="1"/>
    <xf numFmtId="0" fontId="22" fillId="4" borderId="26" xfId="0" applyFont="1" applyFill="1" applyBorder="1" applyAlignment="1"/>
    <xf numFmtId="0" fontId="0" fillId="0" borderId="18" xfId="0" applyNumberFormat="1" applyFont="1" applyFill="1" applyBorder="1" applyAlignment="1">
      <alignment wrapText="1"/>
    </xf>
    <xf numFmtId="10" fontId="0" fillId="0" borderId="19" xfId="1" applyNumberFormat="1" applyFont="1" applyBorder="1"/>
    <xf numFmtId="0" fontId="0" fillId="0" borderId="13" xfId="0" applyNumberFormat="1" applyFont="1" applyFill="1" applyBorder="1" applyAlignment="1">
      <alignment wrapText="1"/>
    </xf>
    <xf numFmtId="10" fontId="0" fillId="0" borderId="14" xfId="1" applyNumberFormat="1" applyFont="1" applyBorder="1"/>
    <xf numFmtId="0" fontId="0" fillId="0" borderId="23" xfId="0" applyNumberFormat="1" applyFont="1" applyFill="1" applyBorder="1" applyAlignment="1">
      <alignment wrapText="1"/>
    </xf>
    <xf numFmtId="10" fontId="0" fillId="0" borderId="24" xfId="1" applyNumberFormat="1" applyFont="1" applyBorder="1"/>
    <xf numFmtId="10" fontId="2" fillId="4" borderId="22" xfId="1" applyNumberFormat="1" applyFont="1" applyFill="1" applyBorder="1"/>
    <xf numFmtId="172" fontId="0" fillId="0" borderId="0" xfId="0" applyNumberFormat="1"/>
    <xf numFmtId="2" fontId="0" fillId="0" borderId="0" xfId="0" applyNumberFormat="1" applyFont="1"/>
    <xf numFmtId="0" fontId="13" fillId="7" borderId="0" xfId="0" applyFont="1" applyFill="1" applyBorder="1" applyAlignment="1">
      <alignment vertical="center"/>
    </xf>
    <xf numFmtId="3" fontId="11" fillId="6" borderId="0" xfId="0" applyNumberFormat="1" applyFont="1" applyFill="1" applyBorder="1" applyAlignment="1">
      <alignment wrapText="1"/>
    </xf>
    <xf numFmtId="0" fontId="12" fillId="8" borderId="2" xfId="0" applyFont="1" applyFill="1" applyBorder="1" applyAlignment="1">
      <alignment horizontal="center" vertical="center" wrapText="1"/>
    </xf>
    <xf numFmtId="0" fontId="13" fillId="6" borderId="0" xfId="0" applyFont="1" applyFill="1" applyBorder="1" applyAlignment="1">
      <alignment vertical="center"/>
    </xf>
    <xf numFmtId="173" fontId="13" fillId="6" borderId="0" xfId="5" applyNumberFormat="1" applyFont="1" applyFill="1" applyBorder="1" applyAlignment="1">
      <alignment vertical="center" wrapText="1"/>
    </xf>
    <xf numFmtId="173" fontId="13" fillId="6" borderId="9" xfId="5" applyNumberFormat="1" applyFont="1" applyFill="1" applyBorder="1" applyAlignment="1">
      <alignment vertical="center" wrapText="1"/>
    </xf>
    <xf numFmtId="173" fontId="13" fillId="7" borderId="0" xfId="5" applyNumberFormat="1" applyFont="1" applyFill="1" applyBorder="1" applyAlignment="1">
      <alignment vertical="center" wrapText="1"/>
    </xf>
    <xf numFmtId="173" fontId="13" fillId="7" borderId="9" xfId="5" applyNumberFormat="1" applyFont="1" applyFill="1" applyBorder="1" applyAlignment="1">
      <alignment vertical="center" wrapText="1"/>
    </xf>
    <xf numFmtId="173" fontId="12" fillId="7" borderId="0" xfId="5" applyNumberFormat="1" applyFont="1" applyFill="1" applyBorder="1" applyAlignment="1">
      <alignment vertical="center" wrapText="1"/>
    </xf>
    <xf numFmtId="173" fontId="12" fillId="7" borderId="9" xfId="5" applyNumberFormat="1" applyFont="1" applyFill="1" applyBorder="1" applyAlignment="1">
      <alignment vertical="center" wrapText="1"/>
    </xf>
    <xf numFmtId="173" fontId="11" fillId="6" borderId="0" xfId="5" applyNumberFormat="1" applyFont="1" applyFill="1" applyBorder="1" applyAlignment="1">
      <alignment wrapText="1"/>
    </xf>
    <xf numFmtId="173" fontId="11" fillId="6" borderId="9" xfId="5" applyNumberFormat="1" applyFont="1" applyFill="1" applyBorder="1" applyAlignment="1">
      <alignment wrapText="1"/>
    </xf>
    <xf numFmtId="3" fontId="10" fillId="7" borderId="6" xfId="0" applyNumberFormat="1" applyFont="1" applyFill="1" applyBorder="1" applyAlignment="1">
      <alignment wrapText="1"/>
    </xf>
    <xf numFmtId="173" fontId="10" fillId="7" borderId="6" xfId="5" applyNumberFormat="1" applyFont="1" applyFill="1" applyBorder="1" applyAlignment="1">
      <alignment wrapText="1"/>
    </xf>
    <xf numFmtId="4" fontId="0" fillId="0" borderId="0" xfId="0" applyNumberFormat="1"/>
    <xf numFmtId="173" fontId="10" fillId="7" borderId="0" xfId="5" applyNumberFormat="1" applyFont="1" applyFill="1" applyBorder="1" applyAlignment="1">
      <alignment wrapText="1"/>
    </xf>
    <xf numFmtId="0" fontId="12" fillId="7" borderId="8" xfId="0" applyFont="1" applyFill="1" applyBorder="1" applyAlignment="1">
      <alignment vertical="center" wrapText="1"/>
    </xf>
    <xf numFmtId="0" fontId="0" fillId="0" borderId="0" xfId="0" applyAlignment="1">
      <alignment horizontal="left" vertical="center" wrapText="1"/>
    </xf>
    <xf numFmtId="174" fontId="10" fillId="7" borderId="7" xfId="5" applyNumberFormat="1" applyFont="1" applyFill="1" applyBorder="1" applyAlignment="1">
      <alignment wrapText="1"/>
    </xf>
    <xf numFmtId="0" fontId="26" fillId="0" borderId="0" xfId="0" applyFont="1" applyFill="1" applyBorder="1"/>
    <xf numFmtId="0" fontId="25" fillId="0" borderId="0" xfId="4" applyFont="1" applyFill="1" applyBorder="1" applyAlignment="1">
      <alignment wrapText="1"/>
    </xf>
    <xf numFmtId="0" fontId="12" fillId="7" borderId="35" xfId="0" applyFont="1" applyFill="1" applyBorder="1" applyAlignment="1">
      <alignment vertical="center" wrapText="1"/>
    </xf>
    <xf numFmtId="0" fontId="13" fillId="6" borderId="0" xfId="0" applyFont="1" applyFill="1" applyBorder="1" applyAlignment="1">
      <alignment vertical="center" wrapText="1"/>
    </xf>
    <xf numFmtId="173" fontId="10" fillId="7" borderId="4" xfId="5" applyNumberFormat="1" applyFont="1" applyFill="1" applyBorder="1" applyAlignment="1">
      <alignment wrapText="1"/>
    </xf>
    <xf numFmtId="173" fontId="10" fillId="7" borderId="9" xfId="5" applyNumberFormat="1" applyFont="1" applyFill="1" applyBorder="1" applyAlignment="1">
      <alignment wrapText="1"/>
    </xf>
    <xf numFmtId="0" fontId="0" fillId="7" borderId="7" xfId="0" applyFill="1" applyBorder="1"/>
    <xf numFmtId="10" fontId="20" fillId="0" borderId="19" xfId="1" applyNumberFormat="1" applyFont="1" applyBorder="1" applyAlignment="1">
      <alignment horizontal="center" vertical="center"/>
    </xf>
    <xf numFmtId="10" fontId="20" fillId="0" borderId="14" xfId="1" applyNumberFormat="1" applyFont="1" applyBorder="1" applyAlignment="1">
      <alignment horizontal="center" vertical="center"/>
    </xf>
    <xf numFmtId="10" fontId="20" fillId="0" borderId="24" xfId="1" applyNumberFormat="1" applyFont="1" applyBorder="1" applyAlignment="1">
      <alignment horizontal="center" vertical="center"/>
    </xf>
    <xf numFmtId="10" fontId="16" fillId="4" borderId="22" xfId="1" applyNumberFormat="1" applyFont="1" applyFill="1" applyBorder="1" applyAlignment="1">
      <alignment horizontal="center" vertical="center"/>
    </xf>
    <xf numFmtId="0" fontId="11" fillId="7" borderId="0" xfId="6" applyFont="1" applyFill="1" applyBorder="1"/>
    <xf numFmtId="0" fontId="14" fillId="6" borderId="0" xfId="0" applyFont="1" applyFill="1" applyBorder="1"/>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1" fillId="7" borderId="8" xfId="6" applyFont="1" applyFill="1" applyBorder="1"/>
    <xf numFmtId="0" fontId="11" fillId="6" borderId="8" xfId="6" applyFont="1" applyFill="1" applyBorder="1"/>
    <xf numFmtId="0" fontId="14" fillId="6" borderId="8" xfId="0" applyFont="1" applyFill="1" applyBorder="1" applyAlignment="1">
      <alignment vertical="center" wrapText="1"/>
    </xf>
    <xf numFmtId="0" fontId="12" fillId="7" borderId="5" xfId="0" applyFont="1" applyFill="1" applyBorder="1" applyAlignment="1">
      <alignment vertical="center" wrapText="1"/>
    </xf>
    <xf numFmtId="0" fontId="14" fillId="7" borderId="6" xfId="0" applyFont="1" applyFill="1" applyBorder="1"/>
    <xf numFmtId="174" fontId="10" fillId="7" borderId="6" xfId="5" applyNumberFormat="1" applyFont="1" applyFill="1" applyBorder="1" applyAlignment="1">
      <alignment wrapText="1"/>
    </xf>
    <xf numFmtId="167" fontId="0" fillId="0" borderId="0" xfId="0" applyNumberFormat="1"/>
    <xf numFmtId="167" fontId="7" fillId="0" borderId="0" xfId="0" applyNumberFormat="1" applyFont="1"/>
    <xf numFmtId="3" fontId="4" fillId="2" borderId="3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0" fillId="0" borderId="16" xfId="0" applyNumberFormat="1" applyFont="1" applyBorder="1"/>
    <xf numFmtId="3" fontId="0" fillId="0" borderId="17" xfId="0" applyNumberFormat="1" applyBorder="1"/>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Fill="1" applyBorder="1"/>
    <xf numFmtId="3" fontId="2" fillId="0" borderId="0" xfId="0" applyNumberFormat="1" applyFont="1" applyFill="1" applyBorder="1"/>
    <xf numFmtId="175" fontId="0" fillId="0" borderId="0" xfId="0" applyNumberFormat="1"/>
    <xf numFmtId="174" fontId="13" fillId="7" borderId="9" xfId="5" applyNumberFormat="1" applyFont="1" applyFill="1" applyBorder="1" applyAlignment="1">
      <alignment vertical="center" wrapText="1"/>
    </xf>
    <xf numFmtId="174" fontId="13" fillId="6" borderId="9" xfId="5" applyNumberFormat="1" applyFont="1" applyFill="1" applyBorder="1" applyAlignment="1">
      <alignment vertical="center" wrapText="1"/>
    </xf>
    <xf numFmtId="174" fontId="12" fillId="7" borderId="9" xfId="5" applyNumberFormat="1" applyFont="1" applyFill="1" applyBorder="1" applyAlignment="1">
      <alignment vertical="center" wrapText="1"/>
    </xf>
    <xf numFmtId="174" fontId="11" fillId="6" borderId="9" xfId="5" applyNumberFormat="1" applyFont="1" applyFill="1" applyBorder="1" applyAlignment="1">
      <alignment wrapText="1"/>
    </xf>
    <xf numFmtId="0" fontId="23" fillId="0" borderId="13" xfId="0" applyFont="1" applyBorder="1" applyAlignment="1">
      <alignment horizontal="left"/>
    </xf>
    <xf numFmtId="0" fontId="23" fillId="0" borderId="14" xfId="0" applyFont="1" applyBorder="1" applyAlignment="1">
      <alignment horizontal="left"/>
    </xf>
    <xf numFmtId="0" fontId="23" fillId="0" borderId="15" xfId="0" applyFont="1" applyBorder="1" applyAlignment="1">
      <alignment horizontal="left"/>
    </xf>
    <xf numFmtId="0" fontId="23" fillId="0" borderId="17" xfId="0" applyFont="1" applyBorder="1" applyAlignment="1">
      <alignment horizontal="left"/>
    </xf>
    <xf numFmtId="0" fontId="2" fillId="0" borderId="8" xfId="0" applyFont="1" applyBorder="1" applyAlignment="1">
      <alignment horizontal="left" wrapText="1"/>
    </xf>
    <xf numFmtId="0" fontId="2" fillId="0" borderId="9" xfId="0" applyFont="1" applyBorder="1" applyAlignment="1">
      <alignment horizontal="left" wrapText="1"/>
    </xf>
    <xf numFmtId="0" fontId="0" fillId="0" borderId="0" xfId="0" applyFill="1" applyBorder="1" applyAlignment="1">
      <alignment horizontal="left" wrapText="1"/>
    </xf>
    <xf numFmtId="0" fontId="2" fillId="0" borderId="2" xfId="0" applyFont="1" applyBorder="1" applyAlignment="1"/>
    <xf numFmtId="0" fontId="2" fillId="0" borderId="4" xfId="0" applyFont="1" applyBorder="1" applyAlignment="1"/>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0" fillId="0" borderId="0" xfId="0" applyFill="1" applyBorder="1" applyAlignment="1">
      <alignment horizontal="left" vertical="center" wrapText="1"/>
    </xf>
    <xf numFmtId="0" fontId="31" fillId="0" borderId="5" xfId="0" applyFont="1" applyFill="1" applyBorder="1" applyAlignment="1">
      <alignment vertical="center" wrapText="1"/>
    </xf>
    <xf numFmtId="0" fontId="31" fillId="0" borderId="7" xfId="0" applyFont="1" applyFill="1" applyBorder="1" applyAlignment="1">
      <alignment vertical="center" wrapText="1"/>
    </xf>
    <xf numFmtId="0" fontId="27" fillId="9" borderId="0" xfId="0" applyFont="1" applyFill="1" applyAlignment="1">
      <alignment horizontal="center"/>
    </xf>
    <xf numFmtId="0" fontId="16" fillId="4" borderId="0" xfId="0" applyFont="1" applyFill="1" applyAlignment="1">
      <alignment horizont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24" fillId="0" borderId="29" xfId="0" applyFont="1" applyFill="1" applyBorder="1" applyAlignment="1">
      <alignment horizontal="left"/>
    </xf>
    <xf numFmtId="0" fontId="24" fillId="0" borderId="30" xfId="0" applyFont="1" applyFill="1" applyBorder="1" applyAlignment="1">
      <alignment horizontal="left"/>
    </xf>
    <xf numFmtId="0" fontId="26" fillId="0" borderId="20" xfId="0" applyFont="1" applyFill="1" applyBorder="1" applyAlignment="1">
      <alignment horizontal="center"/>
    </xf>
    <xf numFmtId="0" fontId="26" fillId="0" borderId="22" xfId="0" applyFont="1" applyFill="1" applyBorder="1" applyAlignment="1">
      <alignment horizontal="center"/>
    </xf>
    <xf numFmtId="0" fontId="23" fillId="0" borderId="18" xfId="0" applyFont="1" applyBorder="1" applyAlignment="1">
      <alignment horizontal="left"/>
    </xf>
    <xf numFmtId="0" fontId="23" fillId="0" borderId="19" xfId="0" applyFont="1" applyBorder="1" applyAlignment="1">
      <alignment horizontal="left"/>
    </xf>
    <xf numFmtId="49" fontId="4" fillId="4" borderId="20"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wrapText="1"/>
    </xf>
    <xf numFmtId="0" fontId="15" fillId="9" borderId="12" xfId="0" applyFont="1" applyFill="1" applyBorder="1" applyAlignment="1">
      <alignment horizontal="left"/>
    </xf>
    <xf numFmtId="0" fontId="15" fillId="9" borderId="0" xfId="0" applyFont="1" applyFill="1" applyBorder="1" applyAlignment="1">
      <alignment horizontal="left"/>
    </xf>
    <xf numFmtId="0" fontId="16" fillId="4" borderId="12" xfId="0" applyFont="1" applyFill="1" applyBorder="1" applyAlignment="1">
      <alignment horizontal="left"/>
    </xf>
    <xf numFmtId="0" fontId="16" fillId="4" borderId="0" xfId="0" applyFont="1" applyFill="1" applyBorder="1" applyAlignment="1">
      <alignment horizontal="left"/>
    </xf>
    <xf numFmtId="0" fontId="16" fillId="10" borderId="0" xfId="0" applyFont="1" applyFill="1" applyAlignment="1">
      <alignment horizontal="left"/>
    </xf>
    <xf numFmtId="0" fontId="2" fillId="4" borderId="15" xfId="0" applyFont="1" applyFill="1" applyBorder="1" applyAlignment="1">
      <alignment horizontal="center"/>
    </xf>
    <xf numFmtId="0" fontId="2" fillId="4" borderId="16" xfId="0" applyFont="1" applyFill="1" applyBorder="1" applyAlignment="1">
      <alignment horizontal="center"/>
    </xf>
    <xf numFmtId="0" fontId="15" fillId="9" borderId="0" xfId="0" applyFont="1" applyFill="1" applyAlignment="1">
      <alignment horizontal="left"/>
    </xf>
    <xf numFmtId="0" fontId="16" fillId="4" borderId="0" xfId="0" applyFont="1" applyFill="1" applyAlignment="1">
      <alignment horizontal="left"/>
    </xf>
    <xf numFmtId="0" fontId="2" fillId="4" borderId="20" xfId="0" applyFont="1" applyFill="1" applyBorder="1" applyAlignment="1">
      <alignment horizontal="center"/>
    </xf>
    <xf numFmtId="0" fontId="2" fillId="4" borderId="21" xfId="0" applyFont="1" applyFill="1" applyBorder="1" applyAlignment="1">
      <alignment horizontal="center"/>
    </xf>
    <xf numFmtId="0" fontId="22" fillId="4" borderId="26" xfId="0" applyFont="1" applyFill="1" applyBorder="1" applyAlignment="1">
      <alignment horizontal="center"/>
    </xf>
    <xf numFmtId="0" fontId="15" fillId="9" borderId="0" xfId="0" applyFont="1" applyFill="1" applyAlignment="1">
      <alignment horizontal="center"/>
    </xf>
    <xf numFmtId="0" fontId="22" fillId="4" borderId="0" xfId="0" applyFont="1" applyFill="1" applyBorder="1" applyAlignment="1">
      <alignment horizontal="center"/>
    </xf>
    <xf numFmtId="0" fontId="16" fillId="4" borderId="26" xfId="0" applyFont="1" applyFill="1" applyBorder="1" applyAlignment="1">
      <alignment horizontal="left"/>
    </xf>
    <xf numFmtId="0" fontId="19" fillId="9" borderId="0" xfId="3" applyFont="1" applyFill="1" applyAlignment="1">
      <alignment horizontal="center" vertical="center" wrapText="1"/>
    </xf>
    <xf numFmtId="0" fontId="18" fillId="4" borderId="2" xfId="3" applyFont="1" applyFill="1" applyBorder="1" applyAlignment="1">
      <alignment horizontal="center"/>
    </xf>
    <xf numFmtId="0" fontId="18" fillId="4" borderId="3" xfId="3" applyFont="1" applyFill="1" applyBorder="1" applyAlignment="1">
      <alignment horizontal="center"/>
    </xf>
    <xf numFmtId="0" fontId="18" fillId="4" borderId="4" xfId="3" applyFont="1" applyFill="1" applyBorder="1" applyAlignment="1">
      <alignment horizontal="center"/>
    </xf>
    <xf numFmtId="0" fontId="17" fillId="4" borderId="8" xfId="3" applyFont="1" applyFill="1" applyBorder="1" applyAlignment="1">
      <alignment horizontal="left"/>
    </xf>
    <xf numFmtId="0" fontId="17" fillId="4" borderId="0" xfId="3" applyFont="1" applyFill="1" applyBorder="1" applyAlignment="1">
      <alignment horizontal="left"/>
    </xf>
    <xf numFmtId="0" fontId="17" fillId="4" borderId="9" xfId="3" applyFont="1" applyFill="1" applyBorder="1" applyAlignment="1">
      <alignment horizontal="left"/>
    </xf>
    <xf numFmtId="0" fontId="17" fillId="4" borderId="5" xfId="3" applyFont="1" applyFill="1" applyBorder="1" applyAlignment="1">
      <alignment horizontal="left"/>
    </xf>
    <xf numFmtId="0" fontId="17" fillId="4" borderId="6" xfId="3" applyFont="1" applyFill="1" applyBorder="1" applyAlignment="1">
      <alignment horizontal="left"/>
    </xf>
    <xf numFmtId="0" fontId="17" fillId="4" borderId="7" xfId="3" applyFont="1" applyFill="1" applyBorder="1" applyAlignment="1">
      <alignment horizontal="left"/>
    </xf>
    <xf numFmtId="0" fontId="16" fillId="4" borderId="20" xfId="0" applyFont="1" applyFill="1" applyBorder="1" applyAlignment="1">
      <alignment horizontal="center"/>
    </xf>
    <xf numFmtId="0" fontId="16" fillId="4" borderId="21"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4" borderId="26" xfId="0" applyFont="1" applyFill="1" applyBorder="1" applyAlignment="1">
      <alignment horizontal="center" wrapText="1"/>
    </xf>
    <xf numFmtId="0" fontId="2" fillId="4" borderId="0" xfId="0" applyFont="1" applyFill="1" applyBorder="1" applyAlignment="1">
      <alignment horizontal="center" vertic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9" fillId="5" borderId="8" xfId="0" applyFont="1" applyFill="1" applyBorder="1" applyAlignment="1">
      <alignment horizontal="center" vertical="center"/>
    </xf>
    <xf numFmtId="0" fontId="9" fillId="5" borderId="0" xfId="0" applyFont="1" applyFill="1" applyBorder="1" applyAlignment="1">
      <alignment horizontal="center" vertical="center"/>
    </xf>
    <xf numFmtId="0" fontId="10" fillId="6" borderId="8" xfId="0" applyFont="1" applyFill="1" applyBorder="1" applyAlignment="1">
      <alignment horizontal="center" vertical="center" wrapText="1"/>
    </xf>
    <xf numFmtId="0" fontId="10" fillId="6" borderId="0" xfId="0" applyFont="1" applyFill="1" applyBorder="1" applyAlignment="1">
      <alignment horizontal="center" vertical="center" wrapText="1"/>
    </xf>
  </cellXfs>
  <cellStyles count="7">
    <cellStyle name="Hipervínculo" xfId="4" builtinId="8"/>
    <cellStyle name="Millares" xfId="5" builtinId="3"/>
    <cellStyle name="Normal" xfId="0" builtinId="0"/>
    <cellStyle name="Normal 2" xfId="2"/>
    <cellStyle name="Normal 2 2" xfId="6"/>
    <cellStyle name="Normal 5" xfId="3"/>
    <cellStyle name="Porcentaje" xfId="1" builtinId="5"/>
  </cellStyles>
  <dxfs count="0"/>
  <tableStyles count="0" defaultTableStyle="TableStyleMedium2" defaultPivotStyle="PivotStyleLight16"/>
  <colors>
    <mruColors>
      <color rgb="FF84B4E0"/>
      <color rgb="FFF1975A"/>
      <color rgb="FFF1965A"/>
      <color rgb="FF43682B"/>
      <color rgb="FF436820"/>
      <color rgb="FFB88C00"/>
      <color rgb="FF9E480E"/>
      <color rgb="FF9E4800"/>
      <color rgb="FF934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ValorAgregadoActividad!$Z$175</c:f>
          <c:strCache>
            <c:ptCount val="1"/>
            <c:pt idx="0">
              <c:v>Valle de Aburrá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ValorAgregadoActividad!$G$175</c:f>
              <c:strCache>
                <c:ptCount val="1"/>
                <c:pt idx="0">
                  <c:v>Valle de Aburrá</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4.3527757079955959E-2"/>
                  <c:y val="9.604529198166113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22695163021154974"/>
                  <c:y val="1.5984145814686782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5898434268141E-3"/>
                  <c:y val="-0.126987831415640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8.2380830970861837E-2"/>
                  <c:y val="-9.027901806472109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5.6935704190987882E-2"/>
                  <c:y val="3.083153054706780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7.6488182714085723E-2"/>
                  <c:y val="7.7926507585371669E-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3.3621107409577425E-2"/>
                  <c:y val="-6.39069153360953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5.0313467185144033E-3"/>
                  <c:y val="-0.12308229699131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ValorAgregadoActividad!$H$175:$S$175</c:f>
              <c:numCache>
                <c:formatCode>"$"\ #,##0.00</c:formatCode>
                <c:ptCount val="12"/>
                <c:pt idx="0">
                  <c:v>939.26765811948894</c:v>
                </c:pt>
                <c:pt idx="1">
                  <c:v>106.90864610330658</c:v>
                </c:pt>
                <c:pt idx="2">
                  <c:v>20156.931008144569</c:v>
                </c:pt>
                <c:pt idx="3">
                  <c:v>5469.2663974963689</c:v>
                </c:pt>
                <c:pt idx="4">
                  <c:v>6923.5945463435555</c:v>
                </c:pt>
                <c:pt idx="5">
                  <c:v>21506.544369674968</c:v>
                </c:pt>
                <c:pt idx="6">
                  <c:v>3386.2422180706558</c:v>
                </c:pt>
                <c:pt idx="7">
                  <c:v>7824.3398941336254</c:v>
                </c:pt>
                <c:pt idx="8">
                  <c:v>10716.118497809784</c:v>
                </c:pt>
                <c:pt idx="9">
                  <c:v>10666.859293123347</c:v>
                </c:pt>
                <c:pt idx="10">
                  <c:v>13208.501689248889</c:v>
                </c:pt>
                <c:pt idx="11">
                  <c:v>3153.0843219952894</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CO"/>
              <a:t>Bajo Cauca Participación por ramas de actividad en el valor agregado 2019 preliminar</a:t>
            </a:r>
          </a:p>
        </c:rich>
      </c:tx>
      <c:layout>
        <c:manualLayout>
          <c:xMode val="edge"/>
          <c:yMode val="edge"/>
          <c:x val="0.12035883874093953"/>
          <c:y val="7.4279905322878308E-4"/>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ValorAgregadoActividad!$G$176</c:f>
              <c:strCache>
                <c:ptCount val="1"/>
                <c:pt idx="0">
                  <c:v>Bajo Cauca</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34765025929963156"/>
                  <c:y val="7.729564480299459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5415724461449E-3"/>
                  <c:y val="-6.65736962018977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5.3290742534644626E-3"/>
                  <c:y val="2.33292559917430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8.9040587993008125E-2"/>
                  <c:y val="2.43600989874247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0.1434195261082673"/>
                  <c:y val="-1.256960929114129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3974524392636201"/>
                  <c:y val="3.31645580585501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32911604880346E-2"/>
                  <c:y val="5.488207089886400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4.5093463141566877E-3"/>
                  <c:y val="6.623917850526746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3.6470477997113428E-2"/>
                  <c:y val="5.001499384831818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ValorAgregadoActividad!$H$176:$S$176</c:f>
              <c:numCache>
                <c:formatCode>"$"\ #,##0.00</c:formatCode>
                <c:ptCount val="12"/>
                <c:pt idx="0">
                  <c:v>306.49108398449312</c:v>
                </c:pt>
                <c:pt idx="1">
                  <c:v>1812.9271202557215</c:v>
                </c:pt>
                <c:pt idx="2">
                  <c:v>170.94473976030702</c:v>
                </c:pt>
                <c:pt idx="3">
                  <c:v>145.10744042135178</c:v>
                </c:pt>
                <c:pt idx="4">
                  <c:v>258.5390668953886</c:v>
                </c:pt>
                <c:pt idx="5">
                  <c:v>1036.8005414758402</c:v>
                </c:pt>
                <c:pt idx="6">
                  <c:v>109.74242214514972</c:v>
                </c:pt>
                <c:pt idx="7">
                  <c:v>35.000860388226577</c:v>
                </c:pt>
                <c:pt idx="8">
                  <c:v>267.13493106059514</c:v>
                </c:pt>
                <c:pt idx="9">
                  <c:v>522.29822499742704</c:v>
                </c:pt>
                <c:pt idx="10">
                  <c:v>726.50457391976749</c:v>
                </c:pt>
                <c:pt idx="11">
                  <c:v>104.9535706477464</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ValorAgregadoActividad!$Z$177</c:f>
          <c:strCache>
            <c:ptCount val="1"/>
            <c:pt idx="0">
              <c:v>Magdalena Medio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ValorAgregadoActividad!$G$177</c:f>
              <c:strCache>
                <c:ptCount val="1"/>
                <c:pt idx="0">
                  <c:v>Magdalena Medio</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3"/>
              <c:layout>
                <c:manualLayout>
                  <c:x val="-6.0205236975270977E-2"/>
                  <c:y val="1.2027007822013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0.10343429623841607"/>
                  <c:y val="6.1723406686191515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6.5136374947494746E-2"/>
                  <c:y val="-7.68529245089676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4.2753276640908715E-2"/>
                  <c:y val="-0.1055134594519143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1.0961185780553322E-3"/>
                  <c:y val="6.96703111300488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2.4917391449243171E-2"/>
                  <c:y val="0.1407050477409587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8945537142086709E-2"/>
                  <c:y val="0.114621873518821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607626427495888E-3"/>
                  <c:y val="0.1523852493091107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867314588146491"/>
                  <c:y val="3.421323492716435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ValorAgregadoActividad!$H$177:$S$177</c:f>
              <c:numCache>
                <c:formatCode>"$"\ #,##0.00</c:formatCode>
                <c:ptCount val="12"/>
                <c:pt idx="0">
                  <c:v>373.78923378838607</c:v>
                </c:pt>
                <c:pt idx="1">
                  <c:v>818.91804660197215</c:v>
                </c:pt>
                <c:pt idx="2">
                  <c:v>509.36168528997365</c:v>
                </c:pt>
                <c:pt idx="3">
                  <c:v>70.33389946748629</c:v>
                </c:pt>
                <c:pt idx="4">
                  <c:v>188.99944955728023</c:v>
                </c:pt>
                <c:pt idx="5">
                  <c:v>408.1465559492691</c:v>
                </c:pt>
                <c:pt idx="6">
                  <c:v>50.760313127850871</c:v>
                </c:pt>
                <c:pt idx="7">
                  <c:v>26.402415933931373</c:v>
                </c:pt>
                <c:pt idx="8">
                  <c:v>150.40618758913521</c:v>
                </c:pt>
                <c:pt idx="9">
                  <c:v>257.77328633534529</c:v>
                </c:pt>
                <c:pt idx="10">
                  <c:v>257.36240563370058</c:v>
                </c:pt>
                <c:pt idx="11">
                  <c:v>72.301782074776924</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ValorAgregadoActividad!$Z$178</c:f>
          <c:strCache>
            <c:ptCount val="1"/>
            <c:pt idx="0">
              <c:v>Nordeste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ValorAgregadoActividad!$G$178</c:f>
              <c:strCache>
                <c:ptCount val="1"/>
                <c:pt idx="0">
                  <c:v>Nordeste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2008088558328753"/>
                  <c:y val="6.758840226528327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2.4820712420404741E-2"/>
                  <c:y val="8.0862873222606269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0.14600292693010841"/>
                  <c:y val="8.075915942460454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0.12861914095903901"/>
                  <c:y val="-1.8389696859020803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0171665753445977"/>
                  <c:y val="-3.501382935895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3.1149594007287382E-2"/>
                  <c:y val="-0.1088432190102915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4.2401578126551577E-2"/>
                  <c:y val="-2.231445205097552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1.5792599715156345E-2"/>
                  <c:y val="3.678885712254188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54918993724043E-16"/>
                  <c:y val="-1.58900792317147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5.4159710372297998E-2"/>
                  <c:y val="-1.445317635335636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3.1598901969833101E-2"/>
                  <c:y val="2.08560646867178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ValorAgregadoActividad!$H$178:$S$178</c:f>
              <c:numCache>
                <c:formatCode>"$"\ #,##0.00</c:formatCode>
                <c:ptCount val="12"/>
                <c:pt idx="0">
                  <c:v>711.95526351200533</c:v>
                </c:pt>
                <c:pt idx="1">
                  <c:v>1841.7455879407112</c:v>
                </c:pt>
                <c:pt idx="2">
                  <c:v>424.98668488717152</c:v>
                </c:pt>
                <c:pt idx="3">
                  <c:v>635.52504932999352</c:v>
                </c:pt>
                <c:pt idx="4">
                  <c:v>288.89710050458211</c:v>
                </c:pt>
                <c:pt idx="5">
                  <c:v>564.44789767840587</c:v>
                </c:pt>
                <c:pt idx="6">
                  <c:v>87.993311147674206</c:v>
                </c:pt>
                <c:pt idx="7">
                  <c:v>27.232378638758355</c:v>
                </c:pt>
                <c:pt idx="8">
                  <c:v>294.22916631081654</c:v>
                </c:pt>
                <c:pt idx="9">
                  <c:v>470.99437779699537</c:v>
                </c:pt>
                <c:pt idx="10">
                  <c:v>536.31649230373694</c:v>
                </c:pt>
                <c:pt idx="11">
                  <c:v>132.10169893921704</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ValorAgregadoActividad!$Z$179</c:f>
          <c:strCache>
            <c:ptCount val="1"/>
            <c:pt idx="0">
              <c:v>Norte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4640195493567892E-2"/>
          <c:y val="0.23031225429230848"/>
          <c:w val="0.76349259683881898"/>
          <c:h val="0.64360603453349519"/>
        </c:manualLayout>
      </c:layout>
      <c:pie3DChart>
        <c:varyColors val="1"/>
        <c:ser>
          <c:idx val="0"/>
          <c:order val="0"/>
          <c:tx>
            <c:strRef>
              <c:f>ValorAgregadoActividad!$G$179</c:f>
              <c:strCache>
                <c:ptCount val="1"/>
                <c:pt idx="0">
                  <c:v>Norte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4812815907761054"/>
                  <c:y val="7.083665191910158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2357101955587069E-3"/>
                  <c:y val="6.0494173867805664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2.9510513331159683E-4"/>
                  <c:y val="-2.157680601065800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1029334566828622"/>
                  <c:y val="-5.779582474593316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0.15773458248516539"/>
                  <c:y val="-2.13490918313358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9.430068036664685E-2"/>
                  <c:y val="-1.25697030895202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3.7233940934578776E-2"/>
                  <c:y val="1.72993591996312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45367327751135E-16"/>
                  <c:y val="3.93301648831985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3.8802353176275707E-2"/>
                  <c:y val="1.478107053100941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5.9010306008606406E-3"/>
                  <c:y val="3.06008136481731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ValorAgregadoActividad!$H$179:$S$179</c:f>
              <c:numCache>
                <c:formatCode>"$"\ #,##0.00</c:formatCode>
                <c:ptCount val="12"/>
                <c:pt idx="0">
                  <c:v>2411.1066265406794</c:v>
                </c:pt>
                <c:pt idx="1">
                  <c:v>33.605712176122161</c:v>
                </c:pt>
                <c:pt idx="2">
                  <c:v>776.67239345133362</c:v>
                </c:pt>
                <c:pt idx="3">
                  <c:v>231.17573645407265</c:v>
                </c:pt>
                <c:pt idx="4">
                  <c:v>322.10378755705409</c:v>
                </c:pt>
                <c:pt idx="5">
                  <c:v>743.14538099577589</c:v>
                </c:pt>
                <c:pt idx="6">
                  <c:v>96.850973676892806</c:v>
                </c:pt>
                <c:pt idx="7">
                  <c:v>76.956018028023806</c:v>
                </c:pt>
                <c:pt idx="8">
                  <c:v>344.36911865051769</c:v>
                </c:pt>
                <c:pt idx="9">
                  <c:v>418.03857503018014</c:v>
                </c:pt>
                <c:pt idx="10">
                  <c:v>743.54423503077919</c:v>
                </c:pt>
                <c:pt idx="11">
                  <c:v>148.13878461536692</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ValorAgregadoActividad!$Z$180</c:f>
          <c:strCache>
            <c:ptCount val="1"/>
            <c:pt idx="0">
              <c:v>Occidente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ValorAgregadoActividad!$G$180</c:f>
              <c:strCache>
                <c:ptCount val="1"/>
                <c:pt idx="0">
                  <c:v>Occidente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547205671565691"/>
                  <c:y val="7.733315122673856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6522251486248E-3"/>
                  <c:y val="-1.979565184697518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5.6599777409858013E-2"/>
                  <c:y val="3.965166486861981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5.2638897652687394E-2"/>
                  <c:y val="8.093768527171991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5.7798326700007258E-2"/>
                  <c:y val="-1.25697030895202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21340970588389357"/>
                  <c:y val="8.703801871482584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0.21320591507060085"/>
                  <c:y val="0.1552661686143699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866959675456197E-2"/>
                  <c:y val="5.0511816723012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ValorAgregadoActividad!$H$180:$S$180</c:f>
              <c:numCache>
                <c:formatCode>"$"\ #,##0.00</c:formatCode>
                <c:ptCount val="12"/>
                <c:pt idx="0">
                  <c:v>726.99168794766626</c:v>
                </c:pt>
                <c:pt idx="1">
                  <c:v>829.93219696100311</c:v>
                </c:pt>
                <c:pt idx="2">
                  <c:v>417.4445297490787</c:v>
                </c:pt>
                <c:pt idx="3">
                  <c:v>70.288238683083989</c:v>
                </c:pt>
                <c:pt idx="4">
                  <c:v>295.73527199378674</c:v>
                </c:pt>
                <c:pt idx="5">
                  <c:v>604.39741007021473</c:v>
                </c:pt>
                <c:pt idx="6">
                  <c:v>95.186861663427095</c:v>
                </c:pt>
                <c:pt idx="7">
                  <c:v>30.992808029581703</c:v>
                </c:pt>
                <c:pt idx="8">
                  <c:v>328.8258103456875</c:v>
                </c:pt>
                <c:pt idx="9">
                  <c:v>384.76678829105731</c:v>
                </c:pt>
                <c:pt idx="10">
                  <c:v>636.76698166989684</c:v>
                </c:pt>
                <c:pt idx="11">
                  <c:v>133.32707987349227</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ValorAgregadoActividad!$Z$181</c:f>
          <c:strCache>
            <c:ptCount val="1"/>
            <c:pt idx="0">
              <c:v>Oriente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ValorAgregadoActividad!$G$181</c:f>
              <c:strCache>
                <c:ptCount val="1"/>
                <c:pt idx="0">
                  <c:v>Oriente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5.5035314657566857E-3"/>
                  <c:y val="6.758849746353004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9.6705808080808101E-2"/>
                  <c:y val="-4.2720500321899472E-3"/>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2"/>
              <c:layout>
                <c:manualLayout>
                  <c:x val="-1.7739057239057239E-3"/>
                  <c:y val="-0.1215740825899015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D-4390-938C-FA5B231D8654}"/>
                </c:ext>
              </c:extLst>
            </c:dLbl>
            <c:dLbl>
              <c:idx val="3"/>
              <c:layout>
                <c:manualLayout>
                  <c:x val="2.1301010101010102E-2"/>
                  <c:y val="6.198074741714892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3.6037373737373743E-2"/>
                  <c:y val="2.7933617421339301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6.3138383838383841E-2"/>
                  <c:y val="2.99063940239328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0.10611077441077441"/>
                  <c:y val="-1.459195560869431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4.9256565656565658E-2"/>
                  <c:y val="-5.474851058176727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4.1210606060606059E-2"/>
                  <c:y val="-1.199454305772709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5.0313467185144033E-3"/>
                  <c:y val="-0.12308229699131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9.4141750841750846E-2"/>
                  <c:y val="-4.726795221598863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ValorAgregadoActividad!$H$181:$S$181</c:f>
              <c:numCache>
                <c:formatCode>"$"\ #,##0.00</c:formatCode>
                <c:ptCount val="12"/>
                <c:pt idx="0">
                  <c:v>2333.6975224484481</c:v>
                </c:pt>
                <c:pt idx="1">
                  <c:v>25.352458177844913</c:v>
                </c:pt>
                <c:pt idx="2">
                  <c:v>2735.7070929494857</c:v>
                </c:pt>
                <c:pt idx="3">
                  <c:v>1232.9026124422255</c:v>
                </c:pt>
                <c:pt idx="4">
                  <c:v>1081.286508811183</c:v>
                </c:pt>
                <c:pt idx="5">
                  <c:v>3111.1821891773839</c:v>
                </c:pt>
                <c:pt idx="6">
                  <c:v>439.58261229473561</c:v>
                </c:pt>
                <c:pt idx="7">
                  <c:v>322.01670955052333</c:v>
                </c:pt>
                <c:pt idx="8">
                  <c:v>1636.1186427265841</c:v>
                </c:pt>
                <c:pt idx="9">
                  <c:v>1348.2152151349023</c:v>
                </c:pt>
                <c:pt idx="10">
                  <c:v>1659.4805827444272</c:v>
                </c:pt>
                <c:pt idx="11">
                  <c:v>426.26151345537556</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ValorAgregadoActividad!$Z$182</c:f>
          <c:strCache>
            <c:ptCount val="1"/>
            <c:pt idx="0">
              <c:v>Suroeste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ValorAgregadoActividad!$G$182</c:f>
              <c:strCache>
                <c:ptCount val="1"/>
                <c:pt idx="0">
                  <c:v>Suroeste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10385370370370367"/>
                  <c:y val="9.030013182500984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5858585858586E-3"/>
                  <c:y val="1.917619587765821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1.8932996632996624E-2"/>
                  <c:y val="-1.34292896777951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2.6791582491582529E-2"/>
                  <c:y val="2.017280317197543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6.5487878787878789E-2"/>
                  <c:y val="1.136428666319220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0.1305023569023569"/>
                  <c:y val="-2.55477380258949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0535202020202004"/>
                  <c:y val="7.4726386461878049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0"/>
                  <c:y val="5.536675965950315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013468013468014E-2"/>
                  <c:y val="5.037784726693031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4.2693265993266075E-2"/>
                  <c:y val="3.060077459967083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ValorAgregadoActividad!$H$182:$S$182</c:f>
              <c:numCache>
                <c:formatCode>"$"\ #,##0.00</c:formatCode>
                <c:ptCount val="12"/>
                <c:pt idx="0">
                  <c:v>2258.1411670235548</c:v>
                </c:pt>
                <c:pt idx="1">
                  <c:v>45.622298707293972</c:v>
                </c:pt>
                <c:pt idx="2">
                  <c:v>412.78012136107907</c:v>
                </c:pt>
                <c:pt idx="3">
                  <c:v>111.58131742178867</c:v>
                </c:pt>
                <c:pt idx="4">
                  <c:v>352.12510133721673</c:v>
                </c:pt>
                <c:pt idx="5">
                  <c:v>906.03026188473279</c:v>
                </c:pt>
                <c:pt idx="6">
                  <c:v>147.61513864544418</c:v>
                </c:pt>
                <c:pt idx="7">
                  <c:v>87.679310243233189</c:v>
                </c:pt>
                <c:pt idx="8">
                  <c:v>532.58269698201104</c:v>
                </c:pt>
                <c:pt idx="9">
                  <c:v>463.06860068028209</c:v>
                </c:pt>
                <c:pt idx="10">
                  <c:v>868.97304463745513</c:v>
                </c:pt>
                <c:pt idx="11">
                  <c:v>225.60490216775119</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ValorAgregadoActividad!$Z$183</c:f>
          <c:strCache>
            <c:ptCount val="1"/>
            <c:pt idx="0">
              <c:v>Urabá Participación por ramas de actividad en el valor agregado 2021 preliminar</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ValorAgregadoActividad!$G$183</c:f>
              <c:strCache>
                <c:ptCount val="1"/>
                <c:pt idx="0">
                  <c:v>Urabá</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9339217869194206"/>
                  <c:y val="6.758841955221704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8135750889861524"/>
                  <c:y val="0.1555726550508887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2"/>
              <c:layout>
                <c:manualLayout>
                  <c:x val="9.9498316498316444E-3"/>
                  <c:y val="0.15728741939769256"/>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D-4390-938C-FA5B231D8654}"/>
                </c:ext>
              </c:extLst>
            </c:dLbl>
            <c:dLbl>
              <c:idx val="3"/>
              <c:layout>
                <c:manualLayout>
                  <c:x val="2.0585858585858586E-3"/>
                  <c:y val="5.486602900150219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4.5959595959595952E-3"/>
                  <c:y val="-2.310335489540866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2847845117845119"/>
                  <c:y val="7.208554319057400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8.2685690235690237E-2"/>
                  <c:y val="1.782728879896173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2.0981481481482265E-3"/>
                  <c:y val="3.6343848677151355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1283484848484848"/>
                  <c:y val="2.05067087689179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4.5778787878787877E-2"/>
                  <c:y val="7.825704855043580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ValorAgregadoActividad!$H$183:$S$183</c:f>
              <c:numCache>
                <c:formatCode>"$"\ #,##0.00</c:formatCode>
                <c:ptCount val="12"/>
                <c:pt idx="0">
                  <c:v>2029.9808487768587</c:v>
                </c:pt>
                <c:pt idx="1">
                  <c:v>12.770957224963338</c:v>
                </c:pt>
                <c:pt idx="2">
                  <c:v>471.54702612404157</c:v>
                </c:pt>
                <c:pt idx="3">
                  <c:v>115.21216698973838</c:v>
                </c:pt>
                <c:pt idx="4">
                  <c:v>467.31812722551308</c:v>
                </c:pt>
                <c:pt idx="5">
                  <c:v>1612.7902248628775</c:v>
                </c:pt>
                <c:pt idx="6">
                  <c:v>242.70501988437093</c:v>
                </c:pt>
                <c:pt idx="7">
                  <c:v>159.37363295249602</c:v>
                </c:pt>
                <c:pt idx="8">
                  <c:v>465.25035403942405</c:v>
                </c:pt>
                <c:pt idx="9">
                  <c:v>715.08012838453533</c:v>
                </c:pt>
                <c:pt idx="10">
                  <c:v>1586.7144785157634</c:v>
                </c:pt>
                <c:pt idx="11">
                  <c:v>244.15743900425568</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t>Participación porcentual del valor agregado en las subregiones por ramas de actividad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4.1876199735994914E-2"/>
          <c:y val="6.2600006059126634E-2"/>
          <c:w val="0.94818108439942328"/>
          <c:h val="0.77159923116025431"/>
        </c:manualLayout>
      </c:layout>
      <c:barChart>
        <c:barDir val="col"/>
        <c:grouping val="stacked"/>
        <c:varyColors val="0"/>
        <c:ser>
          <c:idx val="0"/>
          <c:order val="0"/>
          <c:tx>
            <c:strRef>
              <c:f>ValorAgregadoActividad!$H$169</c:f>
              <c:strCache>
                <c:ptCount val="1"/>
                <c:pt idx="0">
                  <c:v>A. Agricultura</c:v>
                </c:pt>
              </c:strCache>
            </c:strRef>
          </c:tx>
          <c:spPr>
            <a:solidFill>
              <a:srgbClr val="00B05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ValorAgregadoActividad!$H$191:$H$199</c:f>
              <c:numCache>
                <c:formatCode>0.00%</c:formatCode>
                <c:ptCount val="9"/>
                <c:pt idx="0">
                  <c:v>9.026415463269823E-3</c:v>
                </c:pt>
                <c:pt idx="1">
                  <c:v>5.5761698266812258E-2</c:v>
                </c:pt>
                <c:pt idx="2">
                  <c:v>0.11737564686820151</c:v>
                </c:pt>
                <c:pt idx="3">
                  <c:v>0.11833526761293679</c:v>
                </c:pt>
                <c:pt idx="4">
                  <c:v>0.37995868648146436</c:v>
                </c:pt>
                <c:pt idx="5">
                  <c:v>0.15961507112158324</c:v>
                </c:pt>
                <c:pt idx="6">
                  <c:v>0.14271804939595559</c:v>
                </c:pt>
                <c:pt idx="7">
                  <c:v>0.35218499828229688</c:v>
                </c:pt>
                <c:pt idx="8">
                  <c:v>0.24990837605013774</c:v>
                </c:pt>
              </c:numCache>
            </c:numRef>
          </c:val>
          <c:extLst>
            <c:ext xmlns:c16="http://schemas.microsoft.com/office/drawing/2014/chart" uri="{C3380CC4-5D6E-409C-BE32-E72D297353CC}">
              <c16:uniqueId val="{00000000-4512-4DF6-B4ED-690910E038A7}"/>
            </c:ext>
          </c:extLst>
        </c:ser>
        <c:ser>
          <c:idx val="1"/>
          <c:order val="1"/>
          <c:tx>
            <c:strRef>
              <c:f>ValorAgregadoActividad!$I$169</c:f>
              <c:strCache>
                <c:ptCount val="1"/>
                <c:pt idx="0">
                  <c:v>B. minas</c:v>
                </c:pt>
              </c:strCache>
            </c:strRef>
          </c:tx>
          <c:spPr>
            <a:solidFill>
              <a:schemeClr val="accent2"/>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ValorAgregadoActividad!$I$191:$I$199</c:f>
              <c:numCache>
                <c:formatCode>0.00%</c:formatCode>
                <c:ptCount val="9"/>
                <c:pt idx="0">
                  <c:v>1.0273981521690646E-3</c:v>
                </c:pt>
                <c:pt idx="1">
                  <c:v>0.32983633241525273</c:v>
                </c:pt>
                <c:pt idx="2">
                  <c:v>0.25715303375047882</c:v>
                </c:pt>
                <c:pt idx="3">
                  <c:v>0.30611959513975079</c:v>
                </c:pt>
                <c:pt idx="4">
                  <c:v>5.2958181592464293E-3</c:v>
                </c:pt>
                <c:pt idx="5">
                  <c:v>0.18221623278526178</c:v>
                </c:pt>
                <c:pt idx="6">
                  <c:v>1.5504380253780284E-3</c:v>
                </c:pt>
                <c:pt idx="7">
                  <c:v>7.115360822654522E-3</c:v>
                </c:pt>
                <c:pt idx="8">
                  <c:v>1.5722163992923403E-3</c:v>
                </c:pt>
              </c:numCache>
            </c:numRef>
          </c:val>
          <c:extLst>
            <c:ext xmlns:c16="http://schemas.microsoft.com/office/drawing/2014/chart" uri="{C3380CC4-5D6E-409C-BE32-E72D297353CC}">
              <c16:uniqueId val="{00000001-4512-4DF6-B4ED-690910E038A7}"/>
            </c:ext>
          </c:extLst>
        </c:ser>
        <c:ser>
          <c:idx val="2"/>
          <c:order val="2"/>
          <c:tx>
            <c:strRef>
              <c:f>ValorAgregadoActividad!$J$169</c:f>
              <c:strCache>
                <c:ptCount val="1"/>
                <c:pt idx="0">
                  <c:v>C. Manufactura</c:v>
                </c:pt>
              </c:strCache>
            </c:strRef>
          </c:tx>
          <c:spPr>
            <a:solidFill>
              <a:schemeClr val="accent2">
                <a:lumMod val="60000"/>
                <a:lumOff val="4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ValorAgregadoActividad!$J$191:$J$199</c:f>
              <c:numCache>
                <c:formatCode>0.00%</c:formatCode>
                <c:ptCount val="9"/>
                <c:pt idx="0">
                  <c:v>0.19370925014947446</c:v>
                </c:pt>
                <c:pt idx="1">
                  <c:v>3.1100966706409192E-2</c:v>
                </c:pt>
                <c:pt idx="2">
                  <c:v>0.1599475102448645</c:v>
                </c:pt>
                <c:pt idx="3">
                  <c:v>7.0637743219957597E-2</c:v>
                </c:pt>
                <c:pt idx="4">
                  <c:v>0.12239335216194136</c:v>
                </c:pt>
                <c:pt idx="5">
                  <c:v>9.1652269771221345E-2</c:v>
                </c:pt>
                <c:pt idx="6">
                  <c:v>0.16730307859897708</c:v>
                </c:pt>
                <c:pt idx="7">
                  <c:v>6.437815689093343E-2</c:v>
                </c:pt>
                <c:pt idx="8">
                  <c:v>5.805155827008731E-2</c:v>
                </c:pt>
              </c:numCache>
            </c:numRef>
          </c:val>
          <c:extLst>
            <c:ext xmlns:c16="http://schemas.microsoft.com/office/drawing/2014/chart" uri="{C3380CC4-5D6E-409C-BE32-E72D297353CC}">
              <c16:uniqueId val="{00000002-4512-4DF6-B4ED-690910E038A7}"/>
            </c:ext>
          </c:extLst>
        </c:ser>
        <c:ser>
          <c:idx val="3"/>
          <c:order val="3"/>
          <c:tx>
            <c:strRef>
              <c:f>ValorAgregadoActividad!$K$169</c:f>
              <c:strCache>
                <c:ptCount val="1"/>
                <c:pt idx="0">
                  <c:v>D + E Electricidad, gas, aguas</c:v>
                </c:pt>
              </c:strCache>
            </c:strRef>
          </c:tx>
          <c:spPr>
            <a:solidFill>
              <a:schemeClr val="accent4"/>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ValorAgregadoActividad!$K$191:$K$199</c:f>
              <c:numCache>
                <c:formatCode>0.00%</c:formatCode>
                <c:ptCount val="9"/>
                <c:pt idx="0">
                  <c:v>5.2559960258764638E-2</c:v>
                </c:pt>
                <c:pt idx="1">
                  <c:v>2.6400237174449878E-2</c:v>
                </c:pt>
                <c:pt idx="2">
                  <c:v>2.2085940954182082E-2</c:v>
                </c:pt>
                <c:pt idx="3">
                  <c:v>0.10563167468726986</c:v>
                </c:pt>
                <c:pt idx="4">
                  <c:v>3.6430254971966357E-2</c:v>
                </c:pt>
                <c:pt idx="5">
                  <c:v>1.5432173988238079E-2</c:v>
                </c:pt>
                <c:pt idx="6">
                  <c:v>7.5398569973336882E-2</c:v>
                </c:pt>
                <c:pt idx="7">
                  <c:v>1.7402484246069792E-2</c:v>
                </c:pt>
                <c:pt idx="8">
                  <c:v>1.4183624230234183E-2</c:v>
                </c:pt>
              </c:numCache>
            </c:numRef>
          </c:val>
          <c:extLst>
            <c:ext xmlns:c16="http://schemas.microsoft.com/office/drawing/2014/chart" uri="{C3380CC4-5D6E-409C-BE32-E72D297353CC}">
              <c16:uniqueId val="{00000003-4512-4DF6-B4ED-690910E038A7}"/>
            </c:ext>
          </c:extLst>
        </c:ser>
        <c:ser>
          <c:idx val="4"/>
          <c:order val="4"/>
          <c:tx>
            <c:strRef>
              <c:f>ValorAgregadoActividad!$L$169</c:f>
              <c:strCache>
                <c:ptCount val="1"/>
                <c:pt idx="0">
                  <c:v>F. Construcción</c:v>
                </c:pt>
              </c:strCache>
            </c:strRef>
          </c:tx>
          <c:spPr>
            <a:solidFill>
              <a:schemeClr val="accent5"/>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ValorAgregadoActividad!$L$191:$L$199</c:f>
              <c:numCache>
                <c:formatCode>0.00%</c:formatCode>
                <c:ptCount val="9"/>
                <c:pt idx="0">
                  <c:v>6.6536136248583316E-2</c:v>
                </c:pt>
                <c:pt idx="1">
                  <c:v>4.7037510034495016E-2</c:v>
                </c:pt>
                <c:pt idx="2">
                  <c:v>5.9348773705127138E-2</c:v>
                </c:pt>
                <c:pt idx="3">
                  <c:v>4.8018067219801862E-2</c:v>
                </c:pt>
                <c:pt idx="4">
                  <c:v>5.075931967657344E-2</c:v>
                </c:pt>
                <c:pt idx="5">
                  <c:v>6.4930324864796912E-2</c:v>
                </c:pt>
                <c:pt idx="6">
                  <c:v>6.6126436648819703E-2</c:v>
                </c:pt>
                <c:pt idx="7">
                  <c:v>5.4918257556529328E-2</c:v>
                </c:pt>
                <c:pt idx="8">
                  <c:v>5.7530943872740527E-2</c:v>
                </c:pt>
              </c:numCache>
            </c:numRef>
          </c:val>
          <c:extLst>
            <c:ext xmlns:c16="http://schemas.microsoft.com/office/drawing/2014/chart" uri="{C3380CC4-5D6E-409C-BE32-E72D297353CC}">
              <c16:uniqueId val="{00000004-4512-4DF6-B4ED-690910E038A7}"/>
            </c:ext>
          </c:extLst>
        </c:ser>
        <c:ser>
          <c:idx val="5"/>
          <c:order val="5"/>
          <c:tx>
            <c:strRef>
              <c:f>ValorAgregadoActividad!$M$169</c:f>
              <c:strCache>
                <c:ptCount val="1"/>
                <c:pt idx="0">
                  <c:v>G+ H+ I Comercio y Transporte</c:v>
                </c:pt>
              </c:strCache>
            </c:strRef>
          </c:tx>
          <c:spPr>
            <a:solidFill>
              <a:srgbClr val="7030A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ValorAgregadoActividad!$M$191:$M$199</c:f>
              <c:numCache>
                <c:formatCode>0.00%</c:formatCode>
                <c:ptCount val="9"/>
                <c:pt idx="0">
                  <c:v>0.20667911109448298</c:v>
                </c:pt>
                <c:pt idx="1">
                  <c:v>0.18863112820459224</c:v>
                </c:pt>
                <c:pt idx="2">
                  <c:v>0.12816438166513761</c:v>
                </c:pt>
                <c:pt idx="3">
                  <c:v>9.3817823181536752E-2</c:v>
                </c:pt>
                <c:pt idx="4">
                  <c:v>0.1171099360433691</c:v>
                </c:pt>
                <c:pt idx="5">
                  <c:v>0.13269881512180737</c:v>
                </c:pt>
                <c:pt idx="6">
                  <c:v>0.19026538318855488</c:v>
                </c:pt>
                <c:pt idx="7">
                  <c:v>0.14130660690543762</c:v>
                </c:pt>
                <c:pt idx="8">
                  <c:v>0.19854856574034732</c:v>
                </c:pt>
              </c:numCache>
            </c:numRef>
          </c:val>
          <c:extLst>
            <c:ext xmlns:c16="http://schemas.microsoft.com/office/drawing/2014/chart" uri="{C3380CC4-5D6E-409C-BE32-E72D297353CC}">
              <c16:uniqueId val="{00000005-4512-4DF6-B4ED-690910E038A7}"/>
            </c:ext>
          </c:extLst>
        </c:ser>
        <c:ser>
          <c:idx val="6"/>
          <c:order val="6"/>
          <c:tx>
            <c:strRef>
              <c:f>ValorAgregadoActividad!$N$169</c:f>
              <c:strCache>
                <c:ptCount val="1"/>
                <c:pt idx="0">
                  <c:v>J. Informatica y Comunicaciones</c:v>
                </c:pt>
              </c:strCache>
            </c:strRef>
          </c:tx>
          <c:spPr>
            <a:solidFill>
              <a:srgbClr val="00B0F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ValorAgregadoActividad!$N$191:$N$199</c:f>
              <c:numCache>
                <c:formatCode>0.00%</c:formatCode>
                <c:ptCount val="9"/>
                <c:pt idx="0">
                  <c:v>3.2541979759811622E-2</c:v>
                </c:pt>
                <c:pt idx="1">
                  <c:v>1.9966074546679428E-2</c:v>
                </c:pt>
                <c:pt idx="2">
                  <c:v>1.5939529686900995E-2</c:v>
                </c:pt>
                <c:pt idx="3">
                  <c:v>1.462551449011495E-2</c:v>
                </c:pt>
                <c:pt idx="4">
                  <c:v>1.5262439386814153E-2</c:v>
                </c:pt>
                <c:pt idx="5">
                  <c:v>2.0898805235503509E-2</c:v>
                </c:pt>
                <c:pt idx="6">
                  <c:v>2.6882821090396532E-2</c:v>
                </c:pt>
                <c:pt idx="7">
                  <c:v>2.302240360765917E-2</c:v>
                </c:pt>
                <c:pt idx="8">
                  <c:v>2.9879108177333743E-2</c:v>
                </c:pt>
              </c:numCache>
            </c:numRef>
          </c:val>
          <c:extLst>
            <c:ext xmlns:c16="http://schemas.microsoft.com/office/drawing/2014/chart" uri="{C3380CC4-5D6E-409C-BE32-E72D297353CC}">
              <c16:uniqueId val="{00000006-4512-4DF6-B4ED-690910E038A7}"/>
            </c:ext>
          </c:extLst>
        </c:ser>
        <c:ser>
          <c:idx val="7"/>
          <c:order val="7"/>
          <c:tx>
            <c:strRef>
              <c:f>ValorAgregadoActividad!$O$169</c:f>
              <c:strCache>
                <c:ptCount val="1"/>
                <c:pt idx="0">
                  <c:v>K. finanzas y seguros</c:v>
                </c:pt>
              </c:strCache>
            </c:strRef>
          </c:tx>
          <c:spPr>
            <a:solidFill>
              <a:schemeClr val="accent2">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ValorAgregadoActividad!$O$191:$O$199</c:f>
              <c:numCache>
                <c:formatCode>0.00%</c:formatCode>
                <c:ptCount val="9"/>
                <c:pt idx="0">
                  <c:v>7.5192350124869384E-2</c:v>
                </c:pt>
                <c:pt idx="1">
                  <c:v>6.3679092738171076E-3</c:v>
                </c:pt>
                <c:pt idx="2">
                  <c:v>8.290770222887019E-3</c:v>
                </c:pt>
                <c:pt idx="3">
                  <c:v>4.5263389135684834E-3</c:v>
                </c:pt>
                <c:pt idx="4">
                  <c:v>1.2127256092661435E-2</c:v>
                </c:pt>
                <c:pt idx="5">
                  <c:v>6.8046434916809832E-3</c:v>
                </c:pt>
                <c:pt idx="6">
                  <c:v>1.9693039144052092E-2</c:v>
                </c:pt>
                <c:pt idx="7">
                  <c:v>1.3674671087152609E-2</c:v>
                </c:pt>
                <c:pt idx="8">
                  <c:v>1.9620286477267698E-2</c:v>
                </c:pt>
              </c:numCache>
            </c:numRef>
          </c:val>
          <c:extLst>
            <c:ext xmlns:c16="http://schemas.microsoft.com/office/drawing/2014/chart" uri="{C3380CC4-5D6E-409C-BE32-E72D297353CC}">
              <c16:uniqueId val="{00000007-4512-4DF6-B4ED-690910E038A7}"/>
            </c:ext>
          </c:extLst>
        </c:ser>
        <c:ser>
          <c:idx val="8"/>
          <c:order val="8"/>
          <c:tx>
            <c:strRef>
              <c:f>ValorAgregadoActividad!$P$169</c:f>
              <c:strCache>
                <c:ptCount val="1"/>
                <c:pt idx="0">
                  <c:v>L. Inmobiliarias</c:v>
                </c:pt>
              </c:strCache>
            </c:strRef>
          </c:tx>
          <c:spPr>
            <a:solidFill>
              <a:schemeClr val="accent3">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ValorAgregadoActividad!$P$191:$P$199</c:f>
              <c:numCache>
                <c:formatCode>0.00%</c:formatCode>
                <c:ptCount val="9"/>
                <c:pt idx="0">
                  <c:v>0.10298250650780606</c:v>
                </c:pt>
                <c:pt idx="1">
                  <c:v>4.8601405393836047E-2</c:v>
                </c:pt>
                <c:pt idx="2">
                  <c:v>4.7229887769451674E-2</c:v>
                </c:pt>
                <c:pt idx="3">
                  <c:v>4.8904318739311697E-2</c:v>
                </c:pt>
                <c:pt idx="4">
                  <c:v>5.4268042958747452E-2</c:v>
                </c:pt>
                <c:pt idx="5">
                  <c:v>7.2195536723546991E-2</c:v>
                </c:pt>
                <c:pt idx="6">
                  <c:v>0.10005738062630805</c:v>
                </c:pt>
                <c:pt idx="7">
                  <c:v>8.3062847868374243E-2</c:v>
                </c:pt>
                <c:pt idx="8">
                  <c:v>5.7276382929819868E-2</c:v>
                </c:pt>
              </c:numCache>
            </c:numRef>
          </c:val>
          <c:extLst>
            <c:ext xmlns:c16="http://schemas.microsoft.com/office/drawing/2014/chart" uri="{C3380CC4-5D6E-409C-BE32-E72D297353CC}">
              <c16:uniqueId val="{00000008-4512-4DF6-B4ED-690910E038A7}"/>
            </c:ext>
          </c:extLst>
        </c:ser>
        <c:ser>
          <c:idx val="9"/>
          <c:order val="9"/>
          <c:tx>
            <c:strRef>
              <c:f>ValorAgregadoActividad!$Q$169</c:f>
              <c:strCache>
                <c:ptCount val="1"/>
                <c:pt idx="0">
                  <c:v>M+N Actividades profesionales, científicas y técnicas…</c:v>
                </c:pt>
              </c:strCache>
            </c:strRef>
          </c:tx>
          <c:spPr>
            <a:solidFill>
              <a:schemeClr val="accent4">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ValorAgregadoActividad!$Q$191:$Q$199</c:f>
              <c:numCache>
                <c:formatCode>0.00%</c:formatCode>
                <c:ptCount val="9"/>
                <c:pt idx="0">
                  <c:v>0.10250912275712926</c:v>
                </c:pt>
                <c:pt idx="1">
                  <c:v>9.5024741499728865E-2</c:v>
                </c:pt>
                <c:pt idx="2">
                  <c:v>8.0944830653100985E-2</c:v>
                </c:pt>
                <c:pt idx="3">
                  <c:v>7.8284758322959239E-2</c:v>
                </c:pt>
                <c:pt idx="4">
                  <c:v>6.5877380170009867E-2</c:v>
                </c:pt>
                <c:pt idx="5">
                  <c:v>8.4477689767921124E-2</c:v>
                </c:pt>
                <c:pt idx="6">
                  <c:v>8.2450550604401387E-2</c:v>
                </c:pt>
                <c:pt idx="7">
                  <c:v>7.2221266197512984E-2</c:v>
                </c:pt>
                <c:pt idx="8">
                  <c:v>8.803261062190787E-2</c:v>
                </c:pt>
              </c:numCache>
            </c:numRef>
          </c:val>
          <c:extLst>
            <c:ext xmlns:c16="http://schemas.microsoft.com/office/drawing/2014/chart" uri="{C3380CC4-5D6E-409C-BE32-E72D297353CC}">
              <c16:uniqueId val="{00000009-4512-4DF6-B4ED-690910E038A7}"/>
            </c:ext>
          </c:extLst>
        </c:ser>
        <c:ser>
          <c:idx val="10"/>
          <c:order val="10"/>
          <c:tx>
            <c:strRef>
              <c:f>ValorAgregadoActividad!$R$169</c:f>
              <c:strCache>
                <c:ptCount val="1"/>
                <c:pt idx="0">
                  <c:v>O+P+Q. Adm. Pública, Educación y salud…</c:v>
                </c:pt>
              </c:strCache>
            </c:strRef>
          </c:tx>
          <c:spPr>
            <a:solidFill>
              <a:schemeClr val="accent5">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ValorAgregadoActividad!$R$191:$R$199</c:f>
              <c:numCache>
                <c:formatCode>0.00%</c:formatCode>
                <c:ptCount val="9"/>
                <c:pt idx="0">
                  <c:v>0.12693445032820933</c:v>
                </c:pt>
                <c:pt idx="1">
                  <c:v>0.13217718542971624</c:v>
                </c:pt>
                <c:pt idx="2">
                  <c:v>8.0815807707061524E-2</c:v>
                </c:pt>
                <c:pt idx="3">
                  <c:v>8.9142055540016502E-2</c:v>
                </c:pt>
                <c:pt idx="4">
                  <c:v>0.11717279019240154</c:v>
                </c:pt>
                <c:pt idx="5">
                  <c:v>0.13980573471760663</c:v>
                </c:pt>
                <c:pt idx="6">
                  <c:v>0.10148608785052184</c:v>
                </c:pt>
                <c:pt idx="7">
                  <c:v>0.13552707629718003</c:v>
                </c:pt>
                <c:pt idx="8">
                  <c:v>0.19533841357175469</c:v>
                </c:pt>
              </c:numCache>
            </c:numRef>
          </c:val>
          <c:extLst>
            <c:ext xmlns:c16="http://schemas.microsoft.com/office/drawing/2014/chart" uri="{C3380CC4-5D6E-409C-BE32-E72D297353CC}">
              <c16:uniqueId val="{0000000A-4512-4DF6-B4ED-690910E038A7}"/>
            </c:ext>
          </c:extLst>
        </c:ser>
        <c:ser>
          <c:idx val="11"/>
          <c:order val="11"/>
          <c:tx>
            <c:strRef>
              <c:f>ValorAgregadoActividad!$S$169</c:f>
              <c:strCache>
                <c:ptCount val="1"/>
                <c:pt idx="0">
                  <c:v>R+S+T Actividades artísticas, de entretenimiento y recreación…</c:v>
                </c:pt>
              </c:strCache>
            </c:strRef>
          </c:tx>
          <c:spPr>
            <a:solidFill>
              <a:schemeClr val="accent6">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ValorAgregadoActividad!$S$191:$S$199</c:f>
              <c:numCache>
                <c:formatCode>0.00%</c:formatCode>
                <c:ptCount val="9"/>
                <c:pt idx="0">
                  <c:v>3.0301319155429982E-2</c:v>
                </c:pt>
                <c:pt idx="1">
                  <c:v>1.9094811054210958E-2</c:v>
                </c:pt>
                <c:pt idx="2">
                  <c:v>2.270388677260602E-2</c:v>
                </c:pt>
                <c:pt idx="3">
                  <c:v>2.1956842932775451E-2</c:v>
                </c:pt>
                <c:pt idx="4">
                  <c:v>2.3344723704804483E-2</c:v>
                </c:pt>
                <c:pt idx="5">
                  <c:v>2.9272702410832005E-2</c:v>
                </c:pt>
                <c:pt idx="6">
                  <c:v>2.6068164853297927E-2</c:v>
                </c:pt>
                <c:pt idx="7">
                  <c:v>3.518587023819951E-2</c:v>
                </c:pt>
                <c:pt idx="8">
                  <c:v>3.0057913659076722E-2</c:v>
                </c:pt>
              </c:numCache>
            </c:numRef>
          </c:val>
          <c:extLst>
            <c:ext xmlns:c16="http://schemas.microsoft.com/office/drawing/2014/chart" uri="{C3380CC4-5D6E-409C-BE32-E72D297353CC}">
              <c16:uniqueId val="{0000000B-4512-4DF6-B4ED-690910E038A7}"/>
            </c:ext>
          </c:extLst>
        </c:ser>
        <c:dLbls>
          <c:showLegendKey val="0"/>
          <c:showVal val="0"/>
          <c:showCatName val="0"/>
          <c:showSerName val="0"/>
          <c:showPercent val="0"/>
          <c:showBubbleSize val="0"/>
        </c:dLbls>
        <c:gapWidth val="50"/>
        <c:overlap val="100"/>
        <c:axId val="1157871887"/>
        <c:axId val="1157868143"/>
      </c:barChart>
      <c:catAx>
        <c:axId val="1157871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57868143"/>
        <c:crosses val="autoZero"/>
        <c:auto val="1"/>
        <c:lblAlgn val="ctr"/>
        <c:lblOffset val="100"/>
        <c:noMultiLvlLbl val="0"/>
      </c:catAx>
      <c:valAx>
        <c:axId val="1157868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57871887"/>
        <c:crosses val="autoZero"/>
        <c:crossBetween val="between"/>
      </c:valAx>
      <c:spPr>
        <a:noFill/>
        <a:ln>
          <a:noFill/>
        </a:ln>
        <a:effectLst/>
      </c:spPr>
    </c:plotArea>
    <c:legend>
      <c:legendPos val="b"/>
      <c:layout>
        <c:manualLayout>
          <c:xMode val="edge"/>
          <c:yMode val="edge"/>
          <c:x val="1.9503166011031071E-2"/>
          <c:y val="0.87871973187826102"/>
          <c:w val="0.96551308395836499"/>
          <c:h val="0.10805049032894838"/>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ValorAgregadoActividad!$H$168</c:f>
          <c:strCache>
            <c:ptCount val="1"/>
            <c:pt idx="0">
              <c:v>A. Agricultura  participación por subregiones 2021 preliminar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61131535255089"/>
          <c:y val="0.14343893679437728"/>
          <c:w val="0.75466624643685687"/>
          <c:h val="0.66572110102491067"/>
        </c:manualLayout>
      </c:layout>
      <c:pie3DChart>
        <c:varyColors val="1"/>
        <c:ser>
          <c:idx val="0"/>
          <c:order val="0"/>
          <c:tx>
            <c:strRef>
              <c:f>ValorAgregadoActividad!$H$174</c:f>
              <c:strCache>
                <c:ptCount val="1"/>
                <c:pt idx="0">
                  <c:v>A. Agricultura, ganadería, caza, silvicultura y pesca</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7-19FC-48AD-B828-0BD1F7453915}"/>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B-19FC-48AD-B828-0BD1F7453915}"/>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D-19FC-48AD-B828-0BD1F7453915}"/>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ValorAgregadoActividad!$H$175:$H$183</c:f>
              <c:numCache>
                <c:formatCode>"$"\ #,##0.00</c:formatCode>
                <c:ptCount val="9"/>
                <c:pt idx="0">
                  <c:v>939.26765811948894</c:v>
                </c:pt>
                <c:pt idx="1">
                  <c:v>306.49108398449312</c:v>
                </c:pt>
                <c:pt idx="2">
                  <c:v>373.78923378838607</c:v>
                </c:pt>
                <c:pt idx="3">
                  <c:v>711.95526351200533</c:v>
                </c:pt>
                <c:pt idx="4">
                  <c:v>2411.1066265406794</c:v>
                </c:pt>
                <c:pt idx="5">
                  <c:v>726.99168794766626</c:v>
                </c:pt>
                <c:pt idx="6">
                  <c:v>2333.6975224484481</c:v>
                </c:pt>
                <c:pt idx="7">
                  <c:v>2258.1411670235548</c:v>
                </c:pt>
                <c:pt idx="8">
                  <c:v>2029.9808487768587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ValorAgregadoActividad!$I$168</c:f>
          <c:strCache>
            <c:ptCount val="1"/>
            <c:pt idx="0">
              <c:v>B. minas  participación por subregiones 2021 preliminar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9962126939783895E-2"/>
          <c:y val="0.15572618503191313"/>
          <c:w val="0.75466624643685687"/>
          <c:h val="0.66572110102491067"/>
        </c:manualLayout>
      </c:layout>
      <c:pie3DChart>
        <c:varyColors val="1"/>
        <c:ser>
          <c:idx val="0"/>
          <c:order val="0"/>
          <c:tx>
            <c:strRef>
              <c:f>ValorAgregadoActividad!$I$174</c:f>
              <c:strCache>
                <c:ptCount val="1"/>
                <c:pt idx="0">
                  <c:v>B. Explotación de minas y canteras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733E-4184-B0B9-00C44644C712}"/>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733E-4184-B0B9-00C44644C712}"/>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733E-4184-B0B9-00C44644C712}"/>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2.8658966074015097E-2"/>
                  <c:y val="0.1111885926925015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4"/>
              <c:layout>
                <c:manualLayout>
                  <c:x val="0.11059765994936049"/>
                  <c:y val="-9.63110134582877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0.11219048670750743"/>
                  <c:y val="-5.894924616424336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733E-4184-B0B9-00C44644C712}"/>
                </c:ext>
              </c:extLst>
            </c:dLbl>
            <c:dLbl>
              <c:idx val="6"/>
              <c:layout>
                <c:manualLayout>
                  <c:x val="0.13851962268248405"/>
                  <c:y val="-2.073953765568996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733E-4184-B0B9-00C44644C712}"/>
                </c:ext>
              </c:extLst>
            </c:dLbl>
            <c:dLbl>
              <c:idx val="7"/>
              <c:layout>
                <c:manualLayout>
                  <c:x val="0.15685978677166693"/>
                  <c:y val="2.155735747379976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505672735609051"/>
                  <c:y val="7.05153842641522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ValorAgregadoActividad!$I$175:$I$183</c:f>
              <c:numCache>
                <c:formatCode>"$"\ #,##0.00</c:formatCode>
                <c:ptCount val="9"/>
                <c:pt idx="0">
                  <c:v>106.90864610330658</c:v>
                </c:pt>
                <c:pt idx="1">
                  <c:v>1812.9271202557215</c:v>
                </c:pt>
                <c:pt idx="2">
                  <c:v>818.91804660197215</c:v>
                </c:pt>
                <c:pt idx="3">
                  <c:v>1841.7455879407112</c:v>
                </c:pt>
                <c:pt idx="4">
                  <c:v>33.605712176122161</c:v>
                </c:pt>
                <c:pt idx="5">
                  <c:v>829.93219696100311</c:v>
                </c:pt>
                <c:pt idx="6">
                  <c:v>25.352458177844913</c:v>
                </c:pt>
                <c:pt idx="7">
                  <c:v>45.622298707293972</c:v>
                </c:pt>
                <c:pt idx="8">
                  <c:v>12.770957224963338</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C. Manufactura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222458325971422E-2"/>
          <c:y val="0.14661804850166374"/>
          <c:w val="0.75466624643685687"/>
          <c:h val="0.66572110102491067"/>
        </c:manualLayout>
      </c:layout>
      <c:pie3DChart>
        <c:varyColors val="1"/>
        <c:ser>
          <c:idx val="0"/>
          <c:order val="0"/>
          <c:tx>
            <c:strRef>
              <c:f>ValorAgregadoActividad!$J$174</c:f>
              <c:strCache>
                <c:ptCount val="1"/>
                <c:pt idx="0">
                  <c:v>C. Industria Manufacturera</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67BA-411D-A7B0-36F28882CCD0}"/>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67BA-411D-A7B0-36F28882CCD0}"/>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67BA-411D-A7B0-36F28882CCD0}"/>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5.7126908862982419E-2"/>
                  <c:y val="-8.03481077188946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5"/>
              <c:layout>
                <c:manualLayout>
                  <c:x val="-1.202539171537846E-4"/>
                  <c:y val="-1.045642760716827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67BA-411D-A7B0-36F28882CCD0}"/>
                </c:ext>
              </c:extLst>
            </c:dLbl>
            <c:dLbl>
              <c:idx val="6"/>
              <c:layout>
                <c:manualLayout>
                  <c:x val="2.8171747450650545E-2"/>
                  <c:y val="1.63881911695062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67BA-411D-A7B0-36F28882CCD0}"/>
                </c:ext>
              </c:extLst>
            </c:dLbl>
            <c:dLbl>
              <c:idx val="7"/>
              <c:layout>
                <c:manualLayout>
                  <c:x val="3.2718806704929247E-3"/>
                  <c:y val="6.47853862459488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1.0248119436996689E-2"/>
                  <c:y val="0.1112595931268710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ValorAgregadoActividad!$J$175:$J$183</c:f>
              <c:numCache>
                <c:formatCode>"$"\ #,##0.00</c:formatCode>
                <c:ptCount val="9"/>
                <c:pt idx="0">
                  <c:v>20156.931008144569</c:v>
                </c:pt>
                <c:pt idx="1">
                  <c:v>170.94473976030702</c:v>
                </c:pt>
                <c:pt idx="2">
                  <c:v>509.36168528997365</c:v>
                </c:pt>
                <c:pt idx="3">
                  <c:v>424.98668488717152</c:v>
                </c:pt>
                <c:pt idx="4">
                  <c:v>776.67239345133362</c:v>
                </c:pt>
                <c:pt idx="5">
                  <c:v>417.4445297490787</c:v>
                </c:pt>
                <c:pt idx="6">
                  <c:v>2735.7070929494857</c:v>
                </c:pt>
                <c:pt idx="7">
                  <c:v>412.78012136107907</c:v>
                </c:pt>
                <c:pt idx="8">
                  <c:v>471.54702612404157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D + E Electricidad, gas, aguas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47831297862235"/>
          <c:y val="0.19961846509159345"/>
          <c:w val="0.75466624643685687"/>
          <c:h val="0.66572110102491067"/>
        </c:manualLayout>
      </c:layout>
      <c:pie3DChart>
        <c:varyColors val="1"/>
        <c:ser>
          <c:idx val="0"/>
          <c:order val="0"/>
          <c:tx>
            <c:strRef>
              <c:f>ValorAgregadoActividad!$K$174</c:f>
              <c:strCache>
                <c:ptCount val="1"/>
                <c:pt idx="0">
                  <c:v>D  +   E   Suministro de electricidad, gas, vapor, aire acondicionado y tramiento de aguas residuales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CC1B-407E-B2DF-6C070B9BEBC6}"/>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CC1B-407E-B2DF-6C070B9BEBC6}"/>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CC1B-407E-B2DF-6C070B9BEBC6}"/>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ValorAgregadoActividad!$K$175:$K$183</c:f>
              <c:numCache>
                <c:formatCode>"$"\ #,##0.00</c:formatCode>
                <c:ptCount val="9"/>
                <c:pt idx="0">
                  <c:v>5469.2663974963689</c:v>
                </c:pt>
                <c:pt idx="1">
                  <c:v>145.10744042135178</c:v>
                </c:pt>
                <c:pt idx="2">
                  <c:v>70.33389946748629</c:v>
                </c:pt>
                <c:pt idx="3">
                  <c:v>635.52504932999352</c:v>
                </c:pt>
                <c:pt idx="4">
                  <c:v>231.17573645407265</c:v>
                </c:pt>
                <c:pt idx="5">
                  <c:v>70.288238683083989</c:v>
                </c:pt>
                <c:pt idx="6">
                  <c:v>1232.9026124422255</c:v>
                </c:pt>
                <c:pt idx="7">
                  <c:v>111.58131742178867</c:v>
                </c:pt>
                <c:pt idx="8">
                  <c:v>115.21216698973838</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F. Construcción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365783531887671E-2"/>
          <c:y val="0.16534905827114013"/>
          <c:w val="0.75466624643685687"/>
          <c:h val="0.66572110102491067"/>
        </c:manualLayout>
      </c:layout>
      <c:pie3DChart>
        <c:varyColors val="1"/>
        <c:ser>
          <c:idx val="0"/>
          <c:order val="0"/>
          <c:tx>
            <c:strRef>
              <c:f>ValorAgregadoActividad!$L$174</c:f>
              <c:strCache>
                <c:ptCount val="1"/>
                <c:pt idx="0">
                  <c:v>F. Construcción</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C034-4FB9-8E55-A37E97FAAA89}"/>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C034-4FB9-8E55-A37E97FAAA89}"/>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C034-4FB9-8E55-A37E97FAAA89}"/>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4.5303055927138992E-2"/>
                  <c:y val="-0.1013359297933213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8.0086031179933525E-3"/>
                  <c:y val="-0.15248188160427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5.2586994521982046E-3"/>
                  <c:y val="-9.877109797859100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7"/>
              <c:layout>
                <c:manualLayout>
                  <c:x val="2.3404812000384162E-2"/>
                  <c:y val="4.06061498442886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7.1720585048227446E-3"/>
                  <c:y val="7.78402120103645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ValorAgregadoActividad!$L$175:$L$183</c:f>
              <c:numCache>
                <c:formatCode>"$"\ #,##0.00</c:formatCode>
                <c:ptCount val="9"/>
                <c:pt idx="0">
                  <c:v>6923.5945463435555</c:v>
                </c:pt>
                <c:pt idx="1">
                  <c:v>258.5390668953886</c:v>
                </c:pt>
                <c:pt idx="2">
                  <c:v>188.99944955728023</c:v>
                </c:pt>
                <c:pt idx="3">
                  <c:v>288.89710050458211</c:v>
                </c:pt>
                <c:pt idx="4">
                  <c:v>322.10378755705409</c:v>
                </c:pt>
                <c:pt idx="5">
                  <c:v>295.73527199378674</c:v>
                </c:pt>
                <c:pt idx="6">
                  <c:v>1081.286508811183</c:v>
                </c:pt>
                <c:pt idx="7">
                  <c:v>352.12510133721673</c:v>
                </c:pt>
                <c:pt idx="8">
                  <c:v>467.31812722551308</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G+ H+ I Comercio y Transporte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025499204913349E-2"/>
          <c:y val="0.18403008091721562"/>
          <c:w val="0.75466624643685687"/>
          <c:h val="0.66572110102491067"/>
        </c:manualLayout>
      </c:layout>
      <c:pie3DChart>
        <c:varyColors val="1"/>
        <c:ser>
          <c:idx val="0"/>
          <c:order val="0"/>
          <c:tx>
            <c:strRef>
              <c:f>ValorAgregadoActividad!$M$174</c:f>
              <c:strCache>
                <c:ptCount val="1"/>
                <c:pt idx="0">
                  <c:v>G. H. I. Total Comercio y Transporte</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6240-47DE-8E5A-6C78789E971D}"/>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6240-47DE-8E5A-6C78789E971D}"/>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6240-47DE-8E5A-6C78789E971D}"/>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4.8061678166927219E-2"/>
                  <c:y val="-0.1261971756302739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1.1705946253888938E-2"/>
                  <c:y val="-0.118207085423854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4"/>
              <c:layout>
                <c:manualLayout>
                  <c:x val="3.5117502856870292E-2"/>
                  <c:y val="5.54386767695761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5.9703130699884518E-2"/>
                  <c:y val="3.60796220295536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6240-47DE-8E5A-6C78789E971D}"/>
                </c:ext>
              </c:extLst>
            </c:dLbl>
            <c:dLbl>
              <c:idx val="6"/>
              <c:layout>
                <c:manualLayout>
                  <c:x val="4.1866334076130808E-3"/>
                  <c:y val="7.64694936549139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6240-47DE-8E5A-6C78789E971D}"/>
                </c:ext>
              </c:extLst>
            </c:dLbl>
            <c:dLbl>
              <c:idx val="7"/>
              <c:layout>
                <c:manualLayout>
                  <c:x val="1.6855030879727943E-2"/>
                  <c:y val="0.1009319644358993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2.2081961442160139E-2"/>
                  <c:y val="0.1169001160168560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ValorAgregadoActividad!$M$175:$M$183</c:f>
              <c:numCache>
                <c:formatCode>"$"\ #,##0.00</c:formatCode>
                <c:ptCount val="9"/>
                <c:pt idx="0">
                  <c:v>21506.544369674968</c:v>
                </c:pt>
                <c:pt idx="1">
                  <c:v>1036.8005414758402</c:v>
                </c:pt>
                <c:pt idx="2">
                  <c:v>408.1465559492691</c:v>
                </c:pt>
                <c:pt idx="3">
                  <c:v>564.44789767840587</c:v>
                </c:pt>
                <c:pt idx="4">
                  <c:v>743.14538099577589</c:v>
                </c:pt>
                <c:pt idx="5">
                  <c:v>604.39741007021473</c:v>
                </c:pt>
                <c:pt idx="6">
                  <c:v>3111.1821891773839</c:v>
                </c:pt>
                <c:pt idx="7">
                  <c:v>906.03026188473279</c:v>
                </c:pt>
                <c:pt idx="8">
                  <c:v>1612.7902248628775</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J. Informatica y Comunicaciones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621444699657444E-2"/>
          <c:y val="0.15931721728270318"/>
          <c:w val="0.75466624643685687"/>
          <c:h val="0.66572110102491067"/>
        </c:manualLayout>
      </c:layout>
      <c:pie3DChart>
        <c:varyColors val="1"/>
        <c:ser>
          <c:idx val="0"/>
          <c:order val="0"/>
          <c:tx>
            <c:strRef>
              <c:f>ValorAgregadoActividad!$N$174</c:f>
              <c:strCache>
                <c:ptCount val="1"/>
                <c:pt idx="0">
                  <c:v>J. Informatica y Comunicaciones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B65C-4D36-B553-6DBD3C022F2F}"/>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B65C-4D36-B553-6DBD3C022F2F}"/>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B65C-4D36-B553-6DBD3C022F2F}"/>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5.7393533295219339E-2"/>
                  <c:y val="-9.115993717435068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2.3214128558827343E-2"/>
                  <c:y val="-0.108161759798133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6"/>
              <c:layout>
                <c:manualLayout>
                  <c:x val="-2.3183561222344117E-2"/>
                  <c:y val="7.09340878144188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B65C-4D36-B553-6DBD3C022F2F}"/>
                </c:ext>
              </c:extLst>
            </c:dLbl>
            <c:dLbl>
              <c:idx val="7"/>
              <c:layout>
                <c:manualLayout>
                  <c:x val="2.4909020185862841E-3"/>
                  <c:y val="8.067066355654871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2.0066280734449198E-2"/>
                  <c:y val="9.224536200868090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ValorAgregadoActividad!$N$175:$N$183</c:f>
              <c:numCache>
                <c:formatCode>"$"\ #,##0.00</c:formatCode>
                <c:ptCount val="9"/>
                <c:pt idx="0">
                  <c:v>3386.2422180706558</c:v>
                </c:pt>
                <c:pt idx="1">
                  <c:v>109.74242214514972</c:v>
                </c:pt>
                <c:pt idx="2">
                  <c:v>50.760313127850871</c:v>
                </c:pt>
                <c:pt idx="3">
                  <c:v>87.993311147674206</c:v>
                </c:pt>
                <c:pt idx="4">
                  <c:v>96.850973676892806</c:v>
                </c:pt>
                <c:pt idx="5">
                  <c:v>95.186861663427095</c:v>
                </c:pt>
                <c:pt idx="6">
                  <c:v>439.58261229473561</c:v>
                </c:pt>
                <c:pt idx="7">
                  <c:v>147.61513864544418</c:v>
                </c:pt>
                <c:pt idx="8">
                  <c:v>242.70501988437093</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K. finanzas y seguros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93269880421555E-2"/>
          <c:y val="0.10852073493910547"/>
          <c:w val="0.75466624643685687"/>
          <c:h val="0.66572110102491067"/>
        </c:manualLayout>
      </c:layout>
      <c:pie3DChart>
        <c:varyColors val="1"/>
        <c:ser>
          <c:idx val="0"/>
          <c:order val="0"/>
          <c:tx>
            <c:strRef>
              <c:f>ValorAgregadoActividad!$O$174</c:f>
              <c:strCache>
                <c:ptCount val="1"/>
                <c:pt idx="0">
                  <c:v>K. Actividades financieras y de seguros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A2F7-4431-8BEB-0D2AAAB3C018}"/>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A2F7-4431-8BEB-0D2AAAB3C018}"/>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A2F7-4431-8BEB-0D2AAAB3C018}"/>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0.14194189308487182"/>
                  <c:y val="0.1311279193915821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7.4417356146926794E-2"/>
                  <c:y val="-0.2063317115289766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7.0756991583767845E-2"/>
                  <c:y val="-7.463158176296286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5.7646321139604731E-2"/>
                  <c:y val="1.118972511153602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2F7-4431-8BEB-0D2AAAB3C018}"/>
                </c:ext>
              </c:extLst>
            </c:dLbl>
            <c:dLbl>
              <c:idx val="4"/>
              <c:layout>
                <c:manualLayout>
                  <c:x val="6.8482012614710611E-2"/>
                  <c:y val="7.048661880164798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5.2063881771490073E-2"/>
                  <c:y val="0.1290860607902902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A2F7-4431-8BEB-0D2AAAB3C018}"/>
                </c:ext>
              </c:extLst>
            </c:dLbl>
            <c:dLbl>
              <c:idx val="6"/>
              <c:layout>
                <c:manualLayout>
                  <c:x val="4.9224557838989394E-2"/>
                  <c:y val="0.1566301533618796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A2F7-4431-8BEB-0D2AAAB3C018}"/>
                </c:ext>
              </c:extLst>
            </c:dLbl>
            <c:dLbl>
              <c:idx val="7"/>
              <c:layout>
                <c:manualLayout>
                  <c:x val="8.169844536119927E-3"/>
                  <c:y val="0.1750453781075660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6286212903369626"/>
                  <c:y val="0.1732872498579473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ValorAgregadoActividad!$O$175:$O$183</c:f>
              <c:numCache>
                <c:formatCode>"$"\ #,##0.00</c:formatCode>
                <c:ptCount val="9"/>
                <c:pt idx="0">
                  <c:v>7824.3398941336254</c:v>
                </c:pt>
                <c:pt idx="1">
                  <c:v>35.000860388226577</c:v>
                </c:pt>
                <c:pt idx="2">
                  <c:v>26.402415933931373</c:v>
                </c:pt>
                <c:pt idx="3">
                  <c:v>27.232378638758355</c:v>
                </c:pt>
                <c:pt idx="4">
                  <c:v>76.956018028023806</c:v>
                </c:pt>
                <c:pt idx="5">
                  <c:v>30.992808029581703</c:v>
                </c:pt>
                <c:pt idx="6">
                  <c:v>322.01670955052333</c:v>
                </c:pt>
                <c:pt idx="7">
                  <c:v>87.679310243233189</c:v>
                </c:pt>
                <c:pt idx="8">
                  <c:v>159.37363295249602</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ValorAgregadoActividad!$P$168</c:f>
          <c:strCache>
            <c:ptCount val="1"/>
            <c:pt idx="0">
              <c:v>L. Inmobiliarias  participación por subregiones 2021 preliminar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310901573654622E-2"/>
          <c:y val="0.13074419596442946"/>
          <c:w val="0.75466624643685687"/>
          <c:h val="0.66572110102491067"/>
        </c:manualLayout>
      </c:layout>
      <c:pie3DChart>
        <c:varyColors val="1"/>
        <c:ser>
          <c:idx val="0"/>
          <c:order val="0"/>
          <c:tx>
            <c:strRef>
              <c:f>ValorAgregadoActividad!$P$174</c:f>
              <c:strCache>
                <c:ptCount val="1"/>
                <c:pt idx="0">
                  <c:v>L. Actividades Inmobiliarias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0D99-413B-A9C0-A53DF09014D4}"/>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0D99-413B-A9C0-A53DF09014D4}"/>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0D99-413B-A9C0-A53DF09014D4}"/>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1.4315210429779058E-2"/>
                  <c:y val="-8.565156862887242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2.805526401384199E-2"/>
                  <c:y val="-0.1267272241397283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0644299735432881E-2"/>
                  <c:y val="-4.763445131424649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D99-413B-A9C0-A53DF09014D4}"/>
                </c:ext>
              </c:extLst>
            </c:dLbl>
            <c:dLbl>
              <c:idx val="4"/>
              <c:layout>
                <c:manualLayout>
                  <c:x val="2.4202526297435141E-2"/>
                  <c:y val="-3.67724535075946E-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7"/>
              <c:layout>
                <c:manualLayout>
                  <c:x val="1.1568524225160367E-5"/>
                  <c:y val="0.1174358675661710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6.1748423159850178E-2"/>
                  <c:y val="0.1299949978463991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ValorAgregadoActividad!$P$175:$P$183</c:f>
              <c:numCache>
                <c:formatCode>"$"\ #,##0.00</c:formatCode>
                <c:ptCount val="9"/>
                <c:pt idx="0">
                  <c:v>10716.118497809784</c:v>
                </c:pt>
                <c:pt idx="1">
                  <c:v>267.13493106059514</c:v>
                </c:pt>
                <c:pt idx="2">
                  <c:v>150.40618758913521</c:v>
                </c:pt>
                <c:pt idx="3">
                  <c:v>294.22916631081654</c:v>
                </c:pt>
                <c:pt idx="4">
                  <c:v>344.36911865051769</c:v>
                </c:pt>
                <c:pt idx="5">
                  <c:v>328.8258103456875</c:v>
                </c:pt>
                <c:pt idx="6">
                  <c:v>1636.1186427265841</c:v>
                </c:pt>
                <c:pt idx="7">
                  <c:v>532.58269698201104</c:v>
                </c:pt>
                <c:pt idx="8">
                  <c:v>465.25035403942405</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M+N Actividades profesionales, científicas y técnicas…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76"/>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64510058665839E-2"/>
          <c:y val="0.1466180512924978"/>
          <c:w val="0.75466624643685687"/>
          <c:h val="0.66572110102491067"/>
        </c:manualLayout>
      </c:layout>
      <c:pie3DChart>
        <c:varyColors val="1"/>
        <c:ser>
          <c:idx val="0"/>
          <c:order val="0"/>
          <c:tx>
            <c:strRef>
              <c:f>ValorAgregadoActividad!$Q$174</c:f>
              <c:strCache>
                <c:ptCount val="1"/>
                <c:pt idx="0">
                  <c:v>M+N. Actividades profesionales, científicas y técnicas; Actividades de servicios administrativos y de apoyo</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5187-4D2A-9672-5BDAF549B04B}"/>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5187-4D2A-9672-5BDAF549B04B}"/>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5187-4D2A-9672-5BDAF549B04B}"/>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3.4010125645930332E-2"/>
                  <c:y val="-0.111444991983430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4"/>
              <c:layout>
                <c:manualLayout>
                  <c:x val="1.9621561653789556E-2"/>
                  <c:y val="-5.233963160658274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4.1169366743907539E-2"/>
                  <c:y val="2.58845759496894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5187-4D2A-9672-5BDAF549B04B}"/>
                </c:ext>
              </c:extLst>
            </c:dLbl>
            <c:dLbl>
              <c:idx val="7"/>
              <c:layout>
                <c:manualLayout>
                  <c:x val="3.3920259993404339E-2"/>
                  <c:y val="8.319194685356859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0073076200205248"/>
                  <c:y val="9.010092272709369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ValorAgregadoActividad!$Q$175:$Q$183</c:f>
              <c:numCache>
                <c:formatCode>"$"\ #,##0.00</c:formatCode>
                <c:ptCount val="9"/>
                <c:pt idx="0">
                  <c:v>10666.859293123347</c:v>
                </c:pt>
                <c:pt idx="1">
                  <c:v>522.29822499742704</c:v>
                </c:pt>
                <c:pt idx="2">
                  <c:v>257.77328633534529</c:v>
                </c:pt>
                <c:pt idx="3">
                  <c:v>470.99437779699537</c:v>
                </c:pt>
                <c:pt idx="4">
                  <c:v>418.03857503018014</c:v>
                </c:pt>
                <c:pt idx="5">
                  <c:v>384.76678829105731</c:v>
                </c:pt>
                <c:pt idx="6">
                  <c:v>1348.2152151349023</c:v>
                </c:pt>
                <c:pt idx="7">
                  <c:v>463.06860068028209</c:v>
                </c:pt>
                <c:pt idx="8">
                  <c:v>715.08012838453533</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O+P+Q. Adm. Pública, Educación y salud…  participación por subregiones 2021 preliminar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207889465488061E-2"/>
          <c:y val="0.15299016411702712"/>
          <c:w val="0.75466624643685687"/>
          <c:h val="0.66572110102491067"/>
        </c:manualLayout>
      </c:layout>
      <c:pie3DChart>
        <c:varyColors val="1"/>
        <c:ser>
          <c:idx val="0"/>
          <c:order val="0"/>
          <c:tx>
            <c:strRef>
              <c:f>ValorAgregadoActividad!$R$174</c:f>
              <c:strCache>
                <c:ptCount val="1"/>
                <c:pt idx="0">
                  <c:v>O +P + Q. Administración pública y defensa; planes de seguridad social de afiliación obligatoria; Educación; Actividades de atención de la salud humana y de servicios sociales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A-E79F-4B5E-B717-5A69D7C1A328}"/>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E-E79F-4B5E-B717-5A69D7C1A328}"/>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0-E79F-4B5E-B717-5A69D7C1A328}"/>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4.3701117409732041E-3"/>
                  <c:y val="-0.132295598801741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1.8953744329104127E-2"/>
                  <c:y val="-9.39773749855435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7469049441613593E-2"/>
                  <c:y val="-4.91844322761061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E79F-4B5E-B717-5A69D7C1A328}"/>
                </c:ext>
              </c:extLst>
            </c:dLbl>
            <c:dLbl>
              <c:idx val="4"/>
              <c:layout>
                <c:manualLayout>
                  <c:x val="2.1193189846349669E-2"/>
                  <c:y val="-0.118787973966657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2.6924132225337731E-2"/>
                  <c:y val="-8.936712626993818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E79F-4B5E-B717-5A69D7C1A328}"/>
                </c:ext>
              </c:extLst>
            </c:dLbl>
            <c:dLbl>
              <c:idx val="6"/>
              <c:layout>
                <c:manualLayout>
                  <c:x val="5.8377773892936032E-2"/>
                  <c:y val="-2.02505243822374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E79F-4B5E-B717-5A69D7C1A328}"/>
                </c:ext>
              </c:extLst>
            </c:dLbl>
            <c:dLbl>
              <c:idx val="7"/>
              <c:layout>
                <c:manualLayout>
                  <c:x val="4.334293351104529E-2"/>
                  <c:y val="4.73488122155911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ValorAgregadoActividad!$R$175:$R$183</c:f>
              <c:numCache>
                <c:formatCode>"$"\ #,##0.00</c:formatCode>
                <c:ptCount val="9"/>
                <c:pt idx="0">
                  <c:v>13208.501689248889</c:v>
                </c:pt>
                <c:pt idx="1">
                  <c:v>726.50457391976749</c:v>
                </c:pt>
                <c:pt idx="2">
                  <c:v>257.36240563370058</c:v>
                </c:pt>
                <c:pt idx="3">
                  <c:v>536.31649230373694</c:v>
                </c:pt>
                <c:pt idx="4">
                  <c:v>743.54423503077919</c:v>
                </c:pt>
                <c:pt idx="5">
                  <c:v>636.76698166989684</c:v>
                </c:pt>
                <c:pt idx="6">
                  <c:v>1659.4805827444272</c:v>
                </c:pt>
                <c:pt idx="7">
                  <c:v>868.97304463745513</c:v>
                </c:pt>
                <c:pt idx="8">
                  <c:v>1586.7144785157634</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R+S+T Actividades artísticas, de entretenimiento y recreación…  participación por subregiones 2021 preliminar</a:t>
            </a:r>
          </a:p>
        </c:rich>
      </c:tx>
      <c:layout>
        <c:manualLayout>
          <c:xMode val="edge"/>
          <c:yMode val="edge"/>
          <c:x val="7.7652126093560855E-2"/>
          <c:y val="2.230239488585263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310901573654608E-2"/>
          <c:y val="0.1625483333538211"/>
          <c:w val="0.75466624643685687"/>
          <c:h val="0.66572110102491067"/>
        </c:manualLayout>
      </c:layout>
      <c:pie3DChart>
        <c:varyColors val="1"/>
        <c:ser>
          <c:idx val="0"/>
          <c:order val="0"/>
          <c:tx>
            <c:strRef>
              <c:f>ValorAgregadoActividad!$S$174</c:f>
              <c:strCache>
                <c:ptCount val="1"/>
                <c:pt idx="0">
                  <c:v>R + S +T Actividades artísticas, de entretenimiento y recreación y otras actividades de servicios; Actividades de los hogares individuales en calidad de empleadores; actividades no diferenciadas de los hogares individuales como productores de bienes y ser</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8C34-4EF2-A0CD-540C016EA0F0}"/>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8C34-4EF2-A0CD-540C016EA0F0}"/>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8C34-4EF2-A0CD-540C016EA0F0}"/>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3.0805303413888263E-2"/>
                  <c:y val="5.219814059740812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7.103157704134154E-2"/>
                  <c:y val="-0.2125410706504246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5.4543747464145961E-2"/>
                  <c:y val="-0.1286572227271689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3748520402517578E-2"/>
                  <c:y val="-2.908317589113621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8C34-4EF2-A0CD-540C016EA0F0}"/>
                </c:ext>
              </c:extLst>
            </c:dLbl>
            <c:dLbl>
              <c:idx val="4"/>
              <c:layout>
                <c:manualLayout>
                  <c:x val="3.8496527766134735E-2"/>
                  <c:y val="1.17123949385354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ValorAgregadoActividad!$S$175:$S$183</c:f>
              <c:numCache>
                <c:formatCode>"$"\ #,##0.00</c:formatCode>
                <c:ptCount val="9"/>
                <c:pt idx="0">
                  <c:v>3153.0843219952894</c:v>
                </c:pt>
                <c:pt idx="1">
                  <c:v>104.9535706477464</c:v>
                </c:pt>
                <c:pt idx="2">
                  <c:v>72.301782074776924</c:v>
                </c:pt>
                <c:pt idx="3">
                  <c:v>132.10169893921704</c:v>
                </c:pt>
                <c:pt idx="4">
                  <c:v>148.13878461536692</c:v>
                </c:pt>
                <c:pt idx="5">
                  <c:v>133.32707987349227</c:v>
                </c:pt>
                <c:pt idx="6">
                  <c:v>426.26151345537556</c:v>
                </c:pt>
                <c:pt idx="7">
                  <c:v>225.60490216775119</c:v>
                </c:pt>
                <c:pt idx="8">
                  <c:v>244.15743900425568</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baseline="0"/>
              <a:t>Participación del valor agregado por  ramas de actividad económica por subregiones 2021</a:t>
            </a:r>
          </a:p>
          <a:p>
            <a:pPr>
              <a:defRPr b="1"/>
            </a:pPr>
            <a:r>
              <a:rPr lang="es-CO" b="1" baseline="0"/>
              <a:t> preliminar</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4.4604955516345537E-2"/>
          <c:y val="6.6712604998822603E-2"/>
          <c:w val="0.94231418002153466"/>
          <c:h val="0.56883874208381013"/>
        </c:manualLayout>
      </c:layout>
      <c:barChart>
        <c:barDir val="col"/>
        <c:grouping val="stacked"/>
        <c:varyColors val="0"/>
        <c:ser>
          <c:idx val="0"/>
          <c:order val="0"/>
          <c:tx>
            <c:strRef>
              <c:f>ValorAgregadoActividad!$G$207</c:f>
              <c:strCache>
                <c:ptCount val="1"/>
                <c:pt idx="0">
                  <c:v>Valle de Aburrá</c:v>
                </c:pt>
              </c:strCache>
            </c:strRef>
          </c:tx>
          <c:spPr>
            <a:solidFill>
              <a:srgbClr val="934BC9"/>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ValorAgregadoActividad!$H$207:$S$207</c:f>
              <c:numCache>
                <c:formatCode>0.00%</c:formatCode>
                <c:ptCount val="12"/>
                <c:pt idx="0">
                  <c:v>7.7680501817105257E-2</c:v>
                </c:pt>
                <c:pt idx="1">
                  <c:v>1.9340239230856263E-2</c:v>
                </c:pt>
                <c:pt idx="2">
                  <c:v>0.7729958934237775</c:v>
                </c:pt>
                <c:pt idx="3">
                  <c:v>0.67677274117472352</c:v>
                </c:pt>
                <c:pt idx="4">
                  <c:v>0.68021095765719486</c:v>
                </c:pt>
                <c:pt idx="5">
                  <c:v>0.70528325930359048</c:v>
                </c:pt>
                <c:pt idx="6">
                  <c:v>0.72717967292287855</c:v>
                </c:pt>
                <c:pt idx="7">
                  <c:v>0.91086674434486214</c:v>
                </c:pt>
                <c:pt idx="8">
                  <c:v>0.72725434333189987</c:v>
                </c:pt>
                <c:pt idx="9">
                  <c:v>0.69959947452791105</c:v>
                </c:pt>
                <c:pt idx="10">
                  <c:v>0.65310493790196456</c:v>
                </c:pt>
                <c:pt idx="11">
                  <c:v>0.67955412676413296</c:v>
                </c:pt>
              </c:numCache>
            </c:numRef>
          </c:val>
          <c:extLst>
            <c:ext xmlns:c16="http://schemas.microsoft.com/office/drawing/2014/chart" uri="{C3380CC4-5D6E-409C-BE32-E72D297353CC}">
              <c16:uniqueId val="{00000000-13BD-4156-A5C9-F4687691B993}"/>
            </c:ext>
          </c:extLst>
        </c:ser>
        <c:ser>
          <c:idx val="1"/>
          <c:order val="1"/>
          <c:tx>
            <c:strRef>
              <c:f>ValorAgregadoActividad!$G$208</c:f>
              <c:strCache>
                <c:ptCount val="1"/>
                <c:pt idx="0">
                  <c:v>Bajo Cauca</c:v>
                </c:pt>
              </c:strCache>
            </c:strRef>
          </c:tx>
          <c:spPr>
            <a:solidFill>
              <a:srgbClr val="FFFF0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ValorAgregadoActividad!$H$208:$S$208</c:f>
              <c:numCache>
                <c:formatCode>0.00%</c:formatCode>
                <c:ptCount val="12"/>
                <c:pt idx="0">
                  <c:v>2.5347813267680076E-2</c:v>
                </c:pt>
                <c:pt idx="1">
                  <c:v>0.32796640395176163</c:v>
                </c:pt>
                <c:pt idx="2">
                  <c:v>6.555540711218469E-3</c:v>
                </c:pt>
                <c:pt idx="3">
                  <c:v>1.7955746361844927E-2</c:v>
                </c:pt>
                <c:pt idx="4">
                  <c:v>2.5400260674938641E-2</c:v>
                </c:pt>
                <c:pt idx="5">
                  <c:v>3.4000723341257977E-2</c:v>
                </c:pt>
                <c:pt idx="6">
                  <c:v>2.3566671697437716E-2</c:v>
                </c:pt>
                <c:pt idx="7">
                  <c:v>4.0746082330850898E-3</c:v>
                </c:pt>
                <c:pt idx="8">
                  <c:v>1.8129235777785808E-2</c:v>
                </c:pt>
                <c:pt idx="9">
                  <c:v>3.4255590489566543E-2</c:v>
                </c:pt>
                <c:pt idx="10">
                  <c:v>3.5922600140299854E-2</c:v>
                </c:pt>
                <c:pt idx="11">
                  <c:v>2.261963993629397E-2</c:v>
                </c:pt>
              </c:numCache>
            </c:numRef>
          </c:val>
          <c:extLst>
            <c:ext xmlns:c16="http://schemas.microsoft.com/office/drawing/2014/chart" uri="{C3380CC4-5D6E-409C-BE32-E72D297353CC}">
              <c16:uniqueId val="{00000001-13BD-4156-A5C9-F4687691B993}"/>
            </c:ext>
          </c:extLst>
        </c:ser>
        <c:ser>
          <c:idx val="2"/>
          <c:order val="2"/>
          <c:tx>
            <c:strRef>
              <c:f>ValorAgregadoActividad!$G$209</c:f>
              <c:strCache>
                <c:ptCount val="1"/>
                <c:pt idx="0">
                  <c:v>Magdalena Medio</c:v>
                </c:pt>
              </c:strCache>
            </c:strRef>
          </c:tx>
          <c:spPr>
            <a:solidFill>
              <a:schemeClr val="accent1">
                <a:lumMod val="40000"/>
                <a:lumOff val="60000"/>
              </a:schemeClr>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ValorAgregadoActividad!$H$209:$S$209</c:f>
              <c:numCache>
                <c:formatCode>0.00%</c:formatCode>
                <c:ptCount val="12"/>
                <c:pt idx="0">
                  <c:v>3.0913589969281445E-2</c:v>
                </c:pt>
                <c:pt idx="1">
                  <c:v>0.14814583767568432</c:v>
                </c:pt>
                <c:pt idx="2">
                  <c:v>1.9533454315911115E-2</c:v>
                </c:pt>
                <c:pt idx="3">
                  <c:v>8.7031902417310861E-3</c:v>
                </c:pt>
                <c:pt idx="4">
                  <c:v>1.8568316749272139E-2</c:v>
                </c:pt>
                <c:pt idx="5">
                  <c:v>1.3384713429802681E-2</c:v>
                </c:pt>
                <c:pt idx="6">
                  <c:v>1.0900539748985938E-2</c:v>
                </c:pt>
                <c:pt idx="7">
                  <c:v>3.0736244807833585E-3</c:v>
                </c:pt>
                <c:pt idx="8">
                  <c:v>1.0207385557610943E-2</c:v>
                </c:pt>
                <c:pt idx="9">
                  <c:v>1.6906387410941071E-2</c:v>
                </c:pt>
                <c:pt idx="10">
                  <c:v>1.2725490135380865E-2</c:v>
                </c:pt>
                <c:pt idx="11">
                  <c:v>1.558251203070397E-2</c:v>
                </c:pt>
              </c:numCache>
            </c:numRef>
          </c:val>
          <c:extLst>
            <c:ext xmlns:c16="http://schemas.microsoft.com/office/drawing/2014/chart" uri="{C3380CC4-5D6E-409C-BE32-E72D297353CC}">
              <c16:uniqueId val="{00000002-13BD-4156-A5C9-F4687691B993}"/>
            </c:ext>
          </c:extLst>
        </c:ser>
        <c:ser>
          <c:idx val="3"/>
          <c:order val="3"/>
          <c:tx>
            <c:strRef>
              <c:f>ValorAgregadoActividad!$G$210</c:f>
              <c:strCache>
                <c:ptCount val="1"/>
                <c:pt idx="0">
                  <c:v>Nordeste</c:v>
                </c:pt>
              </c:strCache>
            </c:strRef>
          </c:tx>
          <c:spPr>
            <a:solidFill>
              <a:srgbClr val="9E480E"/>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ValorAgregadoActividad!$H$210:$S$210</c:f>
              <c:numCache>
                <c:formatCode>0.00%</c:formatCode>
                <c:ptCount val="12"/>
                <c:pt idx="0">
                  <c:v>5.8881024660924021E-2</c:v>
                </c:pt>
                <c:pt idx="1">
                  <c:v>0.33317979014277022</c:v>
                </c:pt>
                <c:pt idx="2">
                  <c:v>1.6297766859688624E-2</c:v>
                </c:pt>
                <c:pt idx="3">
                  <c:v>7.8640533932877732E-2</c:v>
                </c:pt>
                <c:pt idx="4">
                  <c:v>2.8382796260417759E-2</c:v>
                </c:pt>
                <c:pt idx="5">
                  <c:v>1.851044250246987E-2</c:v>
                </c:pt>
                <c:pt idx="6">
                  <c:v>1.8896151869556455E-2</c:v>
                </c:pt>
                <c:pt idx="7">
                  <c:v>3.1702441876343117E-3</c:v>
                </c:pt>
                <c:pt idx="8">
                  <c:v>1.9967998597458535E-2</c:v>
                </c:pt>
                <c:pt idx="9">
                  <c:v>3.0890762703207626E-2</c:v>
                </c:pt>
                <c:pt idx="10">
                  <c:v>2.6518598221245332E-2</c:v>
                </c:pt>
                <c:pt idx="11">
                  <c:v>2.8470616545354835E-2</c:v>
                </c:pt>
              </c:numCache>
            </c:numRef>
          </c:val>
          <c:extLst>
            <c:ext xmlns:c16="http://schemas.microsoft.com/office/drawing/2014/chart" uri="{C3380CC4-5D6E-409C-BE32-E72D297353CC}">
              <c16:uniqueId val="{00000003-13BD-4156-A5C9-F4687691B993}"/>
            </c:ext>
          </c:extLst>
        </c:ser>
        <c:ser>
          <c:idx val="4"/>
          <c:order val="4"/>
          <c:tx>
            <c:strRef>
              <c:f>ValorAgregadoActividad!$G$211</c:f>
              <c:strCache>
                <c:ptCount val="1"/>
                <c:pt idx="0">
                  <c:v>Norte</c:v>
                </c:pt>
              </c:strCache>
            </c:strRef>
          </c:tx>
          <c:spPr>
            <a:solidFill>
              <a:srgbClr val="B88C0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ValorAgregadoActividad!$H$211:$S$211</c:f>
              <c:numCache>
                <c:formatCode>0.00%</c:formatCode>
                <c:ptCount val="12"/>
                <c:pt idx="0">
                  <c:v>0.19940638971772295</c:v>
                </c:pt>
                <c:pt idx="1">
                  <c:v>6.0794195483633547E-3</c:v>
                </c:pt>
                <c:pt idx="2">
                  <c:v>2.978452277437052E-2</c:v>
                </c:pt>
                <c:pt idx="3">
                  <c:v>2.8605927282080629E-2</c:v>
                </c:pt>
                <c:pt idx="4">
                  <c:v>3.1645198795602833E-2</c:v>
                </c:pt>
                <c:pt idx="5">
                  <c:v>2.4370628188141161E-2</c:v>
                </c:pt>
                <c:pt idx="6">
                  <c:v>2.0798293454846919E-2</c:v>
                </c:pt>
                <c:pt idx="7">
                  <c:v>8.9587976170981808E-3</c:v>
                </c:pt>
                <c:pt idx="8">
                  <c:v>2.3370769677393394E-2</c:v>
                </c:pt>
                <c:pt idx="9">
                  <c:v>2.7417589319102764E-2</c:v>
                </c:pt>
                <c:pt idx="10">
                  <c:v>3.6765139822210635E-2</c:v>
                </c:pt>
                <c:pt idx="11">
                  <c:v>3.1926936338794822E-2</c:v>
                </c:pt>
              </c:numCache>
            </c:numRef>
          </c:val>
          <c:extLst>
            <c:ext xmlns:c16="http://schemas.microsoft.com/office/drawing/2014/chart" uri="{C3380CC4-5D6E-409C-BE32-E72D297353CC}">
              <c16:uniqueId val="{00000004-13BD-4156-A5C9-F4687691B993}"/>
            </c:ext>
          </c:extLst>
        </c:ser>
        <c:ser>
          <c:idx val="5"/>
          <c:order val="5"/>
          <c:tx>
            <c:strRef>
              <c:f>ValorAgregadoActividad!$G$212</c:f>
              <c:strCache>
                <c:ptCount val="1"/>
                <c:pt idx="0">
                  <c:v>Occidente</c:v>
                </c:pt>
              </c:strCache>
            </c:strRef>
          </c:tx>
          <c:spPr>
            <a:solidFill>
              <a:srgbClr val="43682B"/>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ValorAgregadoActividad!$H$212:$S$212</c:f>
              <c:numCache>
                <c:formatCode>0.00%</c:formatCode>
                <c:ptCount val="12"/>
                <c:pt idx="0">
                  <c:v>6.0124586052184591E-2</c:v>
                </c:pt>
                <c:pt idx="1">
                  <c:v>0.15013834539729967</c:v>
                </c:pt>
                <c:pt idx="2">
                  <c:v>1.600853359560913E-2</c:v>
                </c:pt>
                <c:pt idx="3">
                  <c:v>8.697540128538888E-3</c:v>
                </c:pt>
                <c:pt idx="4">
                  <c:v>2.9054614800073937E-2</c:v>
                </c:pt>
                <c:pt idx="5">
                  <c:v>1.9820542434052228E-2</c:v>
                </c:pt>
                <c:pt idx="6">
                  <c:v>2.0440933185932517E-2</c:v>
                </c:pt>
                <c:pt idx="7">
                  <c:v>3.6080127563446395E-3</c:v>
                </c:pt>
                <c:pt idx="8">
                  <c:v>2.2315915862857385E-2</c:v>
                </c:pt>
                <c:pt idx="9">
                  <c:v>2.5235417052679308E-2</c:v>
                </c:pt>
                <c:pt idx="10">
                  <c:v>3.148545306694725E-2</c:v>
                </c:pt>
                <c:pt idx="11">
                  <c:v>2.8734711185937702E-2</c:v>
                </c:pt>
              </c:numCache>
            </c:numRef>
          </c:val>
          <c:extLst>
            <c:ext xmlns:c16="http://schemas.microsoft.com/office/drawing/2014/chart" uri="{C3380CC4-5D6E-409C-BE32-E72D297353CC}">
              <c16:uniqueId val="{00000005-13BD-4156-A5C9-F4687691B993}"/>
            </c:ext>
          </c:extLst>
        </c:ser>
        <c:ser>
          <c:idx val="6"/>
          <c:order val="6"/>
          <c:tx>
            <c:strRef>
              <c:f>ValorAgregadoActividad!$G$213</c:f>
              <c:strCache>
                <c:ptCount val="1"/>
                <c:pt idx="0">
                  <c:v>Oriente</c:v>
                </c:pt>
              </c:strCache>
            </c:strRef>
          </c:tx>
          <c:spPr>
            <a:solidFill>
              <a:srgbClr val="F1975A"/>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ValorAgregadoActividad!$H$213:$S$213</c:f>
              <c:numCache>
                <c:formatCode>0.00%</c:formatCode>
                <c:ptCount val="12"/>
                <c:pt idx="0">
                  <c:v>0.19300440408655997</c:v>
                </c:pt>
                <c:pt idx="1">
                  <c:v>4.5863699908424305E-3</c:v>
                </c:pt>
                <c:pt idx="2">
                  <c:v>0.10491132541981689</c:v>
                </c:pt>
                <c:pt idx="3">
                  <c:v>0.15256065804473493</c:v>
                </c:pt>
                <c:pt idx="4">
                  <c:v>0.10623136966457528</c:v>
                </c:pt>
                <c:pt idx="5">
                  <c:v>0.10202776777864418</c:v>
                </c:pt>
                <c:pt idx="6">
                  <c:v>9.4398309289640006E-2</c:v>
                </c:pt>
                <c:pt idx="7">
                  <c:v>3.7487419491175927E-2</c:v>
                </c:pt>
                <c:pt idx="8">
                  <c:v>0.11103594919862017</c:v>
                </c:pt>
                <c:pt idx="9">
                  <c:v>8.8424402173091013E-2</c:v>
                </c:pt>
                <c:pt idx="10">
                  <c:v>8.2054345635961909E-2</c:v>
                </c:pt>
                <c:pt idx="11">
                  <c:v>9.1868069790795204E-2</c:v>
                </c:pt>
              </c:numCache>
            </c:numRef>
          </c:val>
          <c:extLst>
            <c:ext xmlns:c16="http://schemas.microsoft.com/office/drawing/2014/chart" uri="{C3380CC4-5D6E-409C-BE32-E72D297353CC}">
              <c16:uniqueId val="{00000006-13BD-4156-A5C9-F4687691B993}"/>
            </c:ext>
          </c:extLst>
        </c:ser>
        <c:ser>
          <c:idx val="7"/>
          <c:order val="7"/>
          <c:tx>
            <c:strRef>
              <c:f>ValorAgregadoActividad!$G$214</c:f>
              <c:strCache>
                <c:ptCount val="1"/>
                <c:pt idx="0">
                  <c:v>Suroeste</c:v>
                </c:pt>
              </c:strCache>
            </c:strRef>
          </c:tx>
          <c:spPr>
            <a:solidFill>
              <a:srgbClr val="84B4E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ValorAgregadoActividad!$H$214:$S$214</c:f>
              <c:numCache>
                <c:formatCode>0.00%</c:formatCode>
                <c:ptCount val="12"/>
                <c:pt idx="0">
                  <c:v>0.18675564681897969</c:v>
                </c:pt>
                <c:pt idx="1">
                  <c:v>8.253272335036704E-3</c:v>
                </c:pt>
                <c:pt idx="2">
                  <c:v>1.5829658719879375E-2</c:v>
                </c:pt>
                <c:pt idx="3">
                  <c:v>1.3807188856260314E-2</c:v>
                </c:pt>
                <c:pt idx="4">
                  <c:v>3.4594653224201063E-2</c:v>
                </c:pt>
                <c:pt idx="5">
                  <c:v>2.9712257122570335E-2</c:v>
                </c:pt>
                <c:pt idx="6">
                  <c:v>3.1699660368601459E-2</c:v>
                </c:pt>
                <c:pt idx="7">
                  <c:v>1.0207144493752868E-2</c:v>
                </c:pt>
                <c:pt idx="8">
                  <c:v>3.6143971312257113E-2</c:v>
                </c:pt>
                <c:pt idx="9">
                  <c:v>3.0370940574340456E-2</c:v>
                </c:pt>
                <c:pt idx="10">
                  <c:v>4.2967067704459613E-2</c:v>
                </c:pt>
                <c:pt idx="11">
                  <c:v>4.8622468234309033E-2</c:v>
                </c:pt>
              </c:numCache>
            </c:numRef>
          </c:val>
          <c:extLst>
            <c:ext xmlns:c16="http://schemas.microsoft.com/office/drawing/2014/chart" uri="{C3380CC4-5D6E-409C-BE32-E72D297353CC}">
              <c16:uniqueId val="{00000007-13BD-4156-A5C9-F4687691B993}"/>
            </c:ext>
          </c:extLst>
        </c:ser>
        <c:ser>
          <c:idx val="8"/>
          <c:order val="8"/>
          <c:tx>
            <c:strRef>
              <c:f>ValorAgregadoActividad!$G$215</c:f>
              <c:strCache>
                <c:ptCount val="1"/>
                <c:pt idx="0">
                  <c:v>Urabá</c:v>
                </c:pt>
              </c:strCache>
            </c:strRef>
          </c:tx>
          <c:spPr>
            <a:solidFill>
              <a:srgbClr val="00B05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ValorAgregadoActividad!$H$215:$S$215</c:f>
              <c:numCache>
                <c:formatCode>0.00%</c:formatCode>
                <c:ptCount val="12"/>
                <c:pt idx="0">
                  <c:v>0.16788604360956194</c:v>
                </c:pt>
                <c:pt idx="1">
                  <c:v>2.3103217273853765E-3</c:v>
                </c:pt>
                <c:pt idx="2">
                  <c:v>1.8083304179728459E-2</c:v>
                </c:pt>
                <c:pt idx="3">
                  <c:v>1.425647397720802E-2</c:v>
                </c:pt>
                <c:pt idx="4">
                  <c:v>4.5911832173723563E-2</c:v>
                </c:pt>
                <c:pt idx="5">
                  <c:v>5.2889665899471125E-2</c:v>
                </c:pt>
                <c:pt idx="6">
                  <c:v>5.2119767462120464E-2</c:v>
                </c:pt>
                <c:pt idx="7">
                  <c:v>1.8553404395263338E-2</c:v>
                </c:pt>
                <c:pt idx="8">
                  <c:v>3.1574430684116646E-2</c:v>
                </c:pt>
                <c:pt idx="9">
                  <c:v>4.689943574916032E-2</c:v>
                </c:pt>
                <c:pt idx="10">
                  <c:v>7.8456367371530028E-2</c:v>
                </c:pt>
                <c:pt idx="11">
                  <c:v>5.2620919173677554E-2</c:v>
                </c:pt>
              </c:numCache>
            </c:numRef>
          </c:val>
          <c:extLst>
            <c:ext xmlns:c16="http://schemas.microsoft.com/office/drawing/2014/chart" uri="{C3380CC4-5D6E-409C-BE32-E72D297353CC}">
              <c16:uniqueId val="{00000008-13BD-4156-A5C9-F4687691B993}"/>
            </c:ext>
          </c:extLst>
        </c:ser>
        <c:dLbls>
          <c:showLegendKey val="0"/>
          <c:showVal val="0"/>
          <c:showCatName val="0"/>
          <c:showSerName val="0"/>
          <c:showPercent val="0"/>
          <c:showBubbleSize val="0"/>
        </c:dLbls>
        <c:gapWidth val="50"/>
        <c:overlap val="100"/>
        <c:axId val="1136707679"/>
        <c:axId val="1136694783"/>
      </c:barChart>
      <c:catAx>
        <c:axId val="113670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694783"/>
        <c:crosses val="autoZero"/>
        <c:auto val="1"/>
        <c:lblAlgn val="ctr"/>
        <c:lblOffset val="100"/>
        <c:noMultiLvlLbl val="0"/>
      </c:catAx>
      <c:valAx>
        <c:axId val="1136694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36707679"/>
        <c:crosses val="autoZero"/>
        <c:crossBetween val="between"/>
      </c:valAx>
      <c:spPr>
        <a:noFill/>
        <a:ln>
          <a:noFill/>
        </a:ln>
        <a:effectLst/>
      </c:spPr>
    </c:plotArea>
    <c:legend>
      <c:legendPos val="b"/>
      <c:layout>
        <c:manualLayout>
          <c:xMode val="edge"/>
          <c:yMode val="edge"/>
          <c:x val="0.12818256947101617"/>
          <c:y val="0.94818540002867591"/>
          <c:w val="0.74363486105796772"/>
          <c:h val="5.1814599971324045E-2"/>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Desviación estándar de la subgregión PIB percápita</a:t>
            </a:r>
            <a:r>
              <a:rPr lang="en-US" b="1" baseline="0"/>
              <a:t> 2021p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PIB_Percapita!$AE$5</c:f>
              <c:strCache>
                <c:ptCount val="1"/>
                <c:pt idx="0">
                  <c:v>Desviación estándar de la subgregión</c:v>
                </c:pt>
              </c:strCache>
            </c:strRef>
          </c:tx>
          <c:spPr>
            <a:ln w="19050" cap="rnd">
              <a:noFill/>
              <a:round/>
            </a:ln>
            <a:effectLst>
              <a:outerShdw blurRad="50800" dist="38100" dir="8100000" algn="tr" rotWithShape="0">
                <a:prstClr val="black">
                  <a:alpha val="40000"/>
                </a:prstClr>
              </a:outerShdw>
            </a:effectLst>
          </c:spPr>
          <c:marker>
            <c:symbol val="circle"/>
            <c:size val="5"/>
            <c:spPr>
              <a:solidFill>
                <a:srgbClr val="00B050"/>
              </a:solidFill>
              <a:ln w="82550">
                <a:solidFill>
                  <a:srgbClr val="00B050"/>
                </a:solidFill>
                <a:miter lim="800000"/>
              </a:ln>
              <a:effectLst>
                <a:outerShdw blurRad="50800" dist="38100" dir="8100000" algn="tr" rotWithShape="0">
                  <a:prstClr val="black">
                    <a:alpha val="40000"/>
                  </a:prstClr>
                </a:outerShdw>
              </a:effectLst>
              <a:scene3d>
                <a:camera prst="orthographicFront"/>
                <a:lightRig rig="threePt" dir="t"/>
              </a:scene3d>
              <a:sp3d>
                <a:bevelT w="63500" h="63500"/>
                <a:bevelB w="63500" h="63500"/>
              </a:sp3d>
            </c:spPr>
          </c:marker>
          <c:dLbls>
            <c:dLbl>
              <c:idx val="0"/>
              <c:tx>
                <c:rich>
                  <a:bodyPr/>
                  <a:lstStyle/>
                  <a:p>
                    <a:fld id="{4E2D481F-611D-4172-B2E8-1B9F313981C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4B5-4784-8F31-E828379F513F}"/>
                </c:ext>
              </c:extLst>
            </c:dLbl>
            <c:dLbl>
              <c:idx val="1"/>
              <c:tx>
                <c:rich>
                  <a:bodyPr/>
                  <a:lstStyle/>
                  <a:p>
                    <a:fld id="{250B389A-5609-4164-BE86-D3303F1EC0CA}"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B5-4784-8F31-E828379F513F}"/>
                </c:ext>
              </c:extLst>
            </c:dLbl>
            <c:dLbl>
              <c:idx val="2"/>
              <c:tx>
                <c:rich>
                  <a:bodyPr/>
                  <a:lstStyle/>
                  <a:p>
                    <a:fld id="{41011594-5CD8-42D0-B1CE-E4543DF0D618}"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B5-4784-8F31-E828379F513F}"/>
                </c:ext>
              </c:extLst>
            </c:dLbl>
            <c:dLbl>
              <c:idx val="3"/>
              <c:tx>
                <c:rich>
                  <a:bodyPr/>
                  <a:lstStyle/>
                  <a:p>
                    <a:fld id="{447135C2-3BE0-4AA6-BF16-11BF448A67E9}"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B5-4784-8F31-E828379F513F}"/>
                </c:ext>
              </c:extLst>
            </c:dLbl>
            <c:dLbl>
              <c:idx val="4"/>
              <c:tx>
                <c:rich>
                  <a:bodyPr/>
                  <a:lstStyle/>
                  <a:p>
                    <a:fld id="{CDB6BE45-E148-4D33-98E1-8BDB9A79842F}"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B5-4784-8F31-E828379F513F}"/>
                </c:ext>
              </c:extLst>
            </c:dLbl>
            <c:dLbl>
              <c:idx val="5"/>
              <c:tx>
                <c:rich>
                  <a:bodyPr/>
                  <a:lstStyle/>
                  <a:p>
                    <a:fld id="{D5D0D3FD-5CFD-4FA6-A7C2-780C0AF1FF1C}"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B5-4784-8F31-E828379F513F}"/>
                </c:ext>
              </c:extLst>
            </c:dLbl>
            <c:dLbl>
              <c:idx val="6"/>
              <c:tx>
                <c:rich>
                  <a:bodyPr/>
                  <a:lstStyle/>
                  <a:p>
                    <a:fld id="{916247CC-19D0-4406-91E6-795EB0CBEE82}"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4B5-4784-8F31-E828379F513F}"/>
                </c:ext>
              </c:extLst>
            </c:dLbl>
            <c:dLbl>
              <c:idx val="7"/>
              <c:tx>
                <c:rich>
                  <a:bodyPr/>
                  <a:lstStyle/>
                  <a:p>
                    <a:fld id="{5A569E6A-57A0-42B7-984C-2C69D1885142}"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B5-4784-8F31-E828379F513F}"/>
                </c:ext>
              </c:extLst>
            </c:dLbl>
            <c:dLbl>
              <c:idx val="8"/>
              <c:tx>
                <c:rich>
                  <a:bodyPr/>
                  <a:lstStyle/>
                  <a:p>
                    <a:fld id="{67C0ADD0-EC34-4BA2-ADB3-0BCC83801AA7}"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B5-4784-8F31-E828379F51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PIB_Percapita!$AD$6:$AD$14</c:f>
              <c:numCache>
                <c:formatCode>0.00</c:formatCode>
                <c:ptCount val="9"/>
                <c:pt idx="0">
                  <c:v>4.4435159933552058</c:v>
                </c:pt>
                <c:pt idx="1">
                  <c:v>4.3582640600912645</c:v>
                </c:pt>
                <c:pt idx="2">
                  <c:v>4.507929743194115</c:v>
                </c:pt>
                <c:pt idx="3">
                  <c:v>4.5077367049964341</c:v>
                </c:pt>
                <c:pt idx="4">
                  <c:v>4.4416128602636311</c:v>
                </c:pt>
                <c:pt idx="5">
                  <c:v>4.3655514025593289</c:v>
                </c:pt>
                <c:pt idx="6">
                  <c:v>4.405502215682251</c:v>
                </c:pt>
                <c:pt idx="7">
                  <c:v>4.272503679553286</c:v>
                </c:pt>
                <c:pt idx="8">
                  <c:v>4.2232646380335703</c:v>
                </c:pt>
              </c:numCache>
            </c:numRef>
          </c:xVal>
          <c:yVal>
            <c:numRef>
              <c:f>PIB_Percapita!$AE$6:$AE$14</c:f>
              <c:numCache>
                <c:formatCode>0.00</c:formatCode>
                <c:ptCount val="9"/>
                <c:pt idx="0">
                  <c:v>0.1249505501690313</c:v>
                </c:pt>
                <c:pt idx="1">
                  <c:v>0.16925474046632211</c:v>
                </c:pt>
                <c:pt idx="2">
                  <c:v>0.19810119203923621</c:v>
                </c:pt>
                <c:pt idx="3">
                  <c:v>0.19526438596066392</c:v>
                </c:pt>
                <c:pt idx="4">
                  <c:v>0.20696924702129565</c:v>
                </c:pt>
                <c:pt idx="5">
                  <c:v>0.21434402861383356</c:v>
                </c:pt>
                <c:pt idx="6">
                  <c:v>0.15124938824208528</c:v>
                </c:pt>
                <c:pt idx="7">
                  <c:v>0.10334899943312865</c:v>
                </c:pt>
                <c:pt idx="8">
                  <c:v>0.11942128638665096</c:v>
                </c:pt>
              </c:numCache>
            </c:numRef>
          </c:yVal>
          <c:smooth val="0"/>
          <c:extLst>
            <c:ext xmlns:c15="http://schemas.microsoft.com/office/drawing/2012/chart" uri="{02D57815-91ED-43cb-92C2-25804820EDAC}">
              <c15:datalabelsRange>
                <c15:f>PIB_Percapita!$Z$6:$Z$14</c15:f>
                <c15:dlblRangeCache>
                  <c:ptCount val="9"/>
                  <c:pt idx="0">
                    <c:v>Valle de Aburrá</c:v>
                  </c:pt>
                  <c:pt idx="1">
                    <c:v>Bajo Cauca</c:v>
                  </c:pt>
                  <c:pt idx="2">
                    <c:v>Magdalena Medio</c:v>
                  </c:pt>
                  <c:pt idx="3">
                    <c:v>Nordeste</c:v>
                  </c:pt>
                  <c:pt idx="4">
                    <c:v>Norte</c:v>
                  </c:pt>
                  <c:pt idx="5">
                    <c:v>Occidente</c:v>
                  </c:pt>
                  <c:pt idx="6">
                    <c:v>Oriente</c:v>
                  </c:pt>
                  <c:pt idx="7">
                    <c:v>Suroeste</c:v>
                  </c:pt>
                  <c:pt idx="8">
                    <c:v>Urabá</c:v>
                  </c:pt>
                </c15:dlblRangeCache>
              </c15:datalabelsRange>
            </c:ext>
            <c:ext xmlns:c16="http://schemas.microsoft.com/office/drawing/2014/chart" uri="{C3380CC4-5D6E-409C-BE32-E72D297353CC}">
              <c16:uniqueId val="{00000000-34B5-4784-8F31-E828379F513F}"/>
            </c:ext>
          </c:extLst>
        </c:ser>
        <c:dLbls>
          <c:showLegendKey val="0"/>
          <c:showVal val="0"/>
          <c:showCatName val="0"/>
          <c:showSerName val="0"/>
          <c:showPercent val="0"/>
          <c:showBubbleSize val="0"/>
        </c:dLbls>
        <c:axId val="2138303663"/>
        <c:axId val="2138294511"/>
      </c:scatterChart>
      <c:valAx>
        <c:axId val="213830366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Logaritmo del PIB per cápita</a:t>
                </a:r>
              </a:p>
            </c:rich>
          </c:tx>
          <c:layout>
            <c:manualLayout>
              <c:xMode val="edge"/>
              <c:yMode val="edge"/>
              <c:x val="0.43888649980213418"/>
              <c:y val="0.9196516865217324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38294511"/>
        <c:crosses val="autoZero"/>
        <c:crossBetween val="midCat"/>
      </c:valAx>
      <c:valAx>
        <c:axId val="2138294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sz="1000" b="1" i="0" baseline="0">
                    <a:solidFill>
                      <a:sysClr val="windowText" lastClr="000000"/>
                    </a:solidFill>
                    <a:effectLst/>
                  </a:rPr>
                  <a:t>Desviación estándar del log del PIB per cápita</a:t>
                </a:r>
                <a:endParaRPr lang="es-CO" sz="1000" b="1">
                  <a:solidFill>
                    <a:sysClr val="windowText" lastClr="000000"/>
                  </a:solidFill>
                  <a:effectLst/>
                </a:endParaRPr>
              </a:p>
            </c:rich>
          </c:tx>
          <c:layout>
            <c:manualLayout>
              <c:xMode val="edge"/>
              <c:yMode val="edge"/>
              <c:x val="1.9867552738854034E-2"/>
              <c:y val="0.196591466570867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3830366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19</xdr:col>
      <xdr:colOff>526040</xdr:colOff>
      <xdr:row>0</xdr:row>
      <xdr:rowOff>0</xdr:rowOff>
    </xdr:from>
    <xdr:to>
      <xdr:col>29</xdr:col>
      <xdr:colOff>678440</xdr:colOff>
      <xdr:row>52</xdr:row>
      <xdr:rowOff>152400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04040" y="0"/>
          <a:ext cx="7772400" cy="10058400"/>
        </a:xfrm>
        <a:prstGeom prst="rect">
          <a:avLst/>
        </a:prstGeom>
      </xdr:spPr>
    </xdr:pic>
    <xdr:clientData/>
  </xdr:twoCellAnchor>
  <xdr:twoCellAnchor editAs="oneCell">
    <xdr:from>
      <xdr:col>29</xdr:col>
      <xdr:colOff>271228</xdr:colOff>
      <xdr:row>0</xdr:row>
      <xdr:rowOff>0</xdr:rowOff>
    </xdr:from>
    <xdr:to>
      <xdr:col>39</xdr:col>
      <xdr:colOff>423628</xdr:colOff>
      <xdr:row>52</xdr:row>
      <xdr:rowOff>152400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69228" y="0"/>
          <a:ext cx="7772400" cy="10058400"/>
        </a:xfrm>
        <a:prstGeom prst="rect">
          <a:avLst/>
        </a:prstGeom>
      </xdr:spPr>
    </xdr:pic>
    <xdr:clientData/>
  </xdr:twoCellAnchor>
  <xdr:twoCellAnchor editAs="oneCell">
    <xdr:from>
      <xdr:col>0</xdr:col>
      <xdr:colOff>34636</xdr:colOff>
      <xdr:row>51</xdr:row>
      <xdr:rowOff>44557</xdr:rowOff>
    </xdr:from>
    <xdr:to>
      <xdr:col>10</xdr:col>
      <xdr:colOff>187036</xdr:colOff>
      <xdr:row>104</xdr:row>
      <xdr:rowOff>6457</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636" y="9760057"/>
          <a:ext cx="7772400" cy="10058400"/>
        </a:xfrm>
        <a:prstGeom prst="rect">
          <a:avLst/>
        </a:prstGeom>
      </xdr:spPr>
    </xdr:pic>
    <xdr:clientData/>
  </xdr:twoCellAnchor>
  <xdr:twoCellAnchor editAs="oneCell">
    <xdr:from>
      <xdr:col>9</xdr:col>
      <xdr:colOff>636170</xdr:colOff>
      <xdr:row>51</xdr:row>
      <xdr:rowOff>10551</xdr:rowOff>
    </xdr:from>
    <xdr:to>
      <xdr:col>20</xdr:col>
      <xdr:colOff>26570</xdr:colOff>
      <xdr:row>103</xdr:row>
      <xdr:rowOff>162951</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94170" y="9726051"/>
          <a:ext cx="7772400" cy="10058400"/>
        </a:xfrm>
        <a:prstGeom prst="rect">
          <a:avLst/>
        </a:prstGeom>
      </xdr:spPr>
    </xdr:pic>
    <xdr:clientData/>
  </xdr:twoCellAnchor>
  <xdr:twoCellAnchor editAs="oneCell">
    <xdr:from>
      <xdr:col>19</xdr:col>
      <xdr:colOff>559302</xdr:colOff>
      <xdr:row>51</xdr:row>
      <xdr:rowOff>5554</xdr:rowOff>
    </xdr:from>
    <xdr:to>
      <xdr:col>29</xdr:col>
      <xdr:colOff>711702</xdr:colOff>
      <xdr:row>103</xdr:row>
      <xdr:rowOff>157954</xdr:rowOff>
    </xdr:to>
    <xdr:pic>
      <xdr:nvPicPr>
        <xdr:cNvPr id="6" name="Imagen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37302" y="9721054"/>
          <a:ext cx="7772400" cy="10058400"/>
        </a:xfrm>
        <a:prstGeom prst="rect">
          <a:avLst/>
        </a:prstGeom>
      </xdr:spPr>
    </xdr:pic>
    <xdr:clientData/>
  </xdr:twoCellAnchor>
  <xdr:twoCellAnchor editAs="oneCell">
    <xdr:from>
      <xdr:col>29</xdr:col>
      <xdr:colOff>304490</xdr:colOff>
      <xdr:row>51</xdr:row>
      <xdr:rowOff>22203</xdr:rowOff>
    </xdr:from>
    <xdr:to>
      <xdr:col>39</xdr:col>
      <xdr:colOff>456890</xdr:colOff>
      <xdr:row>103</xdr:row>
      <xdr:rowOff>174603</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402490" y="9737703"/>
          <a:ext cx="7772400" cy="10058400"/>
        </a:xfrm>
        <a:prstGeom prst="rect">
          <a:avLst/>
        </a:prstGeom>
      </xdr:spPr>
    </xdr:pic>
    <xdr:clientData/>
  </xdr:twoCellAnchor>
  <xdr:twoCellAnchor editAs="oneCell">
    <xdr:from>
      <xdr:col>0</xdr:col>
      <xdr:colOff>0</xdr:colOff>
      <xdr:row>102</xdr:row>
      <xdr:rowOff>106394</xdr:rowOff>
    </xdr:from>
    <xdr:to>
      <xdr:col>10</xdr:col>
      <xdr:colOff>152400</xdr:colOff>
      <xdr:row>155</xdr:row>
      <xdr:rowOff>68294</xdr:rowOff>
    </xdr:to>
    <xdr:pic>
      <xdr:nvPicPr>
        <xdr:cNvPr id="8" name="Imagen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9537394"/>
          <a:ext cx="7772400" cy="10058400"/>
        </a:xfrm>
        <a:prstGeom prst="rect">
          <a:avLst/>
        </a:prstGeom>
      </xdr:spPr>
    </xdr:pic>
    <xdr:clientData/>
  </xdr:twoCellAnchor>
  <xdr:twoCellAnchor editAs="oneCell">
    <xdr:from>
      <xdr:col>9</xdr:col>
      <xdr:colOff>609252</xdr:colOff>
      <xdr:row>102</xdr:row>
      <xdr:rowOff>79316</xdr:rowOff>
    </xdr:from>
    <xdr:to>
      <xdr:col>19</xdr:col>
      <xdr:colOff>761652</xdr:colOff>
      <xdr:row>155</xdr:row>
      <xdr:rowOff>41216</xdr:rowOff>
    </xdr:to>
    <xdr:pic>
      <xdr:nvPicPr>
        <xdr:cNvPr id="9" name="Imagen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67252" y="19510316"/>
          <a:ext cx="7772400" cy="10058400"/>
        </a:xfrm>
        <a:prstGeom prst="rect">
          <a:avLst/>
        </a:prstGeom>
      </xdr:spPr>
    </xdr:pic>
    <xdr:clientData/>
  </xdr:twoCellAnchor>
  <xdr:twoCellAnchor editAs="oneCell">
    <xdr:from>
      <xdr:col>19</xdr:col>
      <xdr:colOff>487790</xdr:colOff>
      <xdr:row>102</xdr:row>
      <xdr:rowOff>48341</xdr:rowOff>
    </xdr:from>
    <xdr:to>
      <xdr:col>29</xdr:col>
      <xdr:colOff>640190</xdr:colOff>
      <xdr:row>155</xdr:row>
      <xdr:rowOff>10241</xdr:rowOff>
    </xdr:to>
    <xdr:pic>
      <xdr:nvPicPr>
        <xdr:cNvPr id="10" name="Imagen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965790" y="19479341"/>
          <a:ext cx="7772400" cy="10058400"/>
        </a:xfrm>
        <a:prstGeom prst="rect">
          <a:avLst/>
        </a:prstGeom>
      </xdr:spPr>
    </xdr:pic>
    <xdr:clientData/>
  </xdr:twoCellAnchor>
  <xdr:twoCellAnchor editAs="oneCell">
    <xdr:from>
      <xdr:col>29</xdr:col>
      <xdr:colOff>213927</xdr:colOff>
      <xdr:row>102</xdr:row>
      <xdr:rowOff>60229</xdr:rowOff>
    </xdr:from>
    <xdr:to>
      <xdr:col>39</xdr:col>
      <xdr:colOff>366327</xdr:colOff>
      <xdr:row>155</xdr:row>
      <xdr:rowOff>22129</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311927" y="19491229"/>
          <a:ext cx="7772400" cy="10058400"/>
        </a:xfrm>
        <a:prstGeom prst="rect">
          <a:avLst/>
        </a:prstGeom>
      </xdr:spPr>
    </xdr:pic>
    <xdr:clientData/>
  </xdr:twoCellAnchor>
  <xdr:twoCellAnchor editAs="oneCell">
    <xdr:from>
      <xdr:col>0</xdr:col>
      <xdr:colOff>0</xdr:colOff>
      <xdr:row>154</xdr:row>
      <xdr:rowOff>34016</xdr:rowOff>
    </xdr:from>
    <xdr:to>
      <xdr:col>10</xdr:col>
      <xdr:colOff>152400</xdr:colOff>
      <xdr:row>206</xdr:row>
      <xdr:rowOff>186416</xdr:rowOff>
    </xdr:to>
    <xdr:pic>
      <xdr:nvPicPr>
        <xdr:cNvPr id="12" name="Imagen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29371016"/>
          <a:ext cx="7772400" cy="10058400"/>
        </a:xfrm>
        <a:prstGeom prst="rect">
          <a:avLst/>
        </a:prstGeom>
      </xdr:spPr>
    </xdr:pic>
    <xdr:clientData/>
  </xdr:twoCellAnchor>
  <xdr:twoCellAnchor editAs="oneCell">
    <xdr:from>
      <xdr:col>9</xdr:col>
      <xdr:colOff>652039</xdr:colOff>
      <xdr:row>0</xdr:row>
      <xdr:rowOff>0</xdr:rowOff>
    </xdr:from>
    <xdr:to>
      <xdr:col>20</xdr:col>
      <xdr:colOff>42439</xdr:colOff>
      <xdr:row>52</xdr:row>
      <xdr:rowOff>152400</xdr:rowOff>
    </xdr:to>
    <xdr:pic>
      <xdr:nvPicPr>
        <xdr:cNvPr id="13" name="Imagen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10039" y="0"/>
          <a:ext cx="7772400" cy="10058400"/>
        </a:xfrm>
        <a:prstGeom prst="rect">
          <a:avLst/>
        </a:prstGeom>
      </xdr:spPr>
    </xdr:pic>
    <xdr:clientData/>
  </xdr:twoCellAnchor>
  <xdr:twoCellAnchor editAs="oneCell">
    <xdr:from>
      <xdr:col>0</xdr:col>
      <xdr:colOff>0</xdr:colOff>
      <xdr:row>0</xdr:row>
      <xdr:rowOff>0</xdr:rowOff>
    </xdr:from>
    <xdr:to>
      <xdr:col>10</xdr:col>
      <xdr:colOff>152400</xdr:colOff>
      <xdr:row>52</xdr:row>
      <xdr:rowOff>152400</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9</xdr:col>
      <xdr:colOff>594852</xdr:colOff>
      <xdr:row>153</xdr:row>
      <xdr:rowOff>169691</xdr:rowOff>
    </xdr:from>
    <xdr:to>
      <xdr:col>19</xdr:col>
      <xdr:colOff>747252</xdr:colOff>
      <xdr:row>206</xdr:row>
      <xdr:rowOff>131591</xdr:rowOff>
    </xdr:to>
    <xdr:pic>
      <xdr:nvPicPr>
        <xdr:cNvPr id="15" name="Imagen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452852" y="29316191"/>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508586</xdr:colOff>
      <xdr:row>162</xdr:row>
      <xdr:rowOff>83882</xdr:rowOff>
    </xdr:from>
    <xdr:to>
      <xdr:col>32</xdr:col>
      <xdr:colOff>114190</xdr:colOff>
      <xdr:row>173</xdr:row>
      <xdr:rowOff>2026759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178873</xdr:colOff>
      <xdr:row>162</xdr:row>
      <xdr:rowOff>95250</xdr:rowOff>
    </xdr:from>
    <xdr:to>
      <xdr:col>39</xdr:col>
      <xdr:colOff>590290</xdr:colOff>
      <xdr:row>173</xdr:row>
      <xdr:rowOff>2021064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653142</xdr:colOff>
      <xdr:row>162</xdr:row>
      <xdr:rowOff>102326</xdr:rowOff>
    </xdr:from>
    <xdr:to>
      <xdr:col>47</xdr:col>
      <xdr:colOff>253302</xdr:colOff>
      <xdr:row>173</xdr:row>
      <xdr:rowOff>2050646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533152</xdr:colOff>
      <xdr:row>173</xdr:row>
      <xdr:rowOff>2069027</xdr:rowOff>
    </xdr:from>
    <xdr:to>
      <xdr:col>32</xdr:col>
      <xdr:colOff>133313</xdr:colOff>
      <xdr:row>187</xdr:row>
      <xdr:rowOff>121350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221673</xdr:colOff>
      <xdr:row>173</xdr:row>
      <xdr:rowOff>2050472</xdr:rowOff>
    </xdr:from>
    <xdr:to>
      <xdr:col>39</xdr:col>
      <xdr:colOff>614313</xdr:colOff>
      <xdr:row>187</xdr:row>
      <xdr:rowOff>97352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651163</xdr:colOff>
      <xdr:row>173</xdr:row>
      <xdr:rowOff>2024495</xdr:rowOff>
    </xdr:from>
    <xdr:to>
      <xdr:col>47</xdr:col>
      <xdr:colOff>251323</xdr:colOff>
      <xdr:row>187</xdr:row>
      <xdr:rowOff>71375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568037</xdr:colOff>
      <xdr:row>187</xdr:row>
      <xdr:rowOff>83126</xdr:rowOff>
    </xdr:from>
    <xdr:to>
      <xdr:col>32</xdr:col>
      <xdr:colOff>168197</xdr:colOff>
      <xdr:row>190</xdr:row>
      <xdr:rowOff>111206</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221673</xdr:colOff>
      <xdr:row>187</xdr:row>
      <xdr:rowOff>96982</xdr:rowOff>
    </xdr:from>
    <xdr:to>
      <xdr:col>39</xdr:col>
      <xdr:colOff>614313</xdr:colOff>
      <xdr:row>190</xdr:row>
      <xdr:rowOff>125062</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659313</xdr:colOff>
      <xdr:row>187</xdr:row>
      <xdr:rowOff>92092</xdr:rowOff>
    </xdr:from>
    <xdr:to>
      <xdr:col>47</xdr:col>
      <xdr:colOff>259473</xdr:colOff>
      <xdr:row>190</xdr:row>
      <xdr:rowOff>120172</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318656</xdr:colOff>
      <xdr:row>139</xdr:row>
      <xdr:rowOff>756457</xdr:rowOff>
    </xdr:from>
    <xdr:to>
      <xdr:col>45</xdr:col>
      <xdr:colOff>65315</xdr:colOff>
      <xdr:row>157</xdr:row>
      <xdr:rowOff>163285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299229</xdr:colOff>
      <xdr:row>210</xdr:row>
      <xdr:rowOff>136676</xdr:rowOff>
    </xdr:from>
    <xdr:to>
      <xdr:col>31</xdr:col>
      <xdr:colOff>690697</xdr:colOff>
      <xdr:row>233</xdr:row>
      <xdr:rowOff>41663</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699826</xdr:colOff>
      <xdr:row>210</xdr:row>
      <xdr:rowOff>152401</xdr:rowOff>
    </xdr:from>
    <xdr:to>
      <xdr:col>39</xdr:col>
      <xdr:colOff>301158</xdr:colOff>
      <xdr:row>233</xdr:row>
      <xdr:rowOff>57388</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314011</xdr:colOff>
      <xdr:row>210</xdr:row>
      <xdr:rowOff>152401</xdr:rowOff>
    </xdr:from>
    <xdr:to>
      <xdr:col>46</xdr:col>
      <xdr:colOff>705479</xdr:colOff>
      <xdr:row>233</xdr:row>
      <xdr:rowOff>57388</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281354</xdr:colOff>
      <xdr:row>233</xdr:row>
      <xdr:rowOff>57017</xdr:rowOff>
    </xdr:from>
    <xdr:to>
      <xdr:col>31</xdr:col>
      <xdr:colOff>672822</xdr:colOff>
      <xdr:row>255</xdr:row>
      <xdr:rowOff>59306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31</xdr:col>
      <xdr:colOff>691662</xdr:colOff>
      <xdr:row>233</xdr:row>
      <xdr:rowOff>70130</xdr:rowOff>
    </xdr:from>
    <xdr:to>
      <xdr:col>39</xdr:col>
      <xdr:colOff>300614</xdr:colOff>
      <xdr:row>255</xdr:row>
      <xdr:rowOff>66976</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324896</xdr:colOff>
      <xdr:row>233</xdr:row>
      <xdr:rowOff>67408</xdr:rowOff>
    </xdr:from>
    <xdr:to>
      <xdr:col>46</xdr:col>
      <xdr:colOff>716364</xdr:colOff>
      <xdr:row>255</xdr:row>
      <xdr:rowOff>69697</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286796</xdr:colOff>
      <xdr:row>255</xdr:row>
      <xdr:rowOff>97133</xdr:rowOff>
    </xdr:from>
    <xdr:to>
      <xdr:col>31</xdr:col>
      <xdr:colOff>678264</xdr:colOff>
      <xdr:row>277</xdr:row>
      <xdr:rowOff>26153</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754255</xdr:colOff>
      <xdr:row>255</xdr:row>
      <xdr:rowOff>108020</xdr:rowOff>
    </xdr:from>
    <xdr:to>
      <xdr:col>39</xdr:col>
      <xdr:colOff>363207</xdr:colOff>
      <xdr:row>277</xdr:row>
      <xdr:rowOff>37040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39</xdr:col>
      <xdr:colOff>307083</xdr:colOff>
      <xdr:row>255</xdr:row>
      <xdr:rowOff>83278</xdr:rowOff>
    </xdr:from>
    <xdr:to>
      <xdr:col>46</xdr:col>
      <xdr:colOff>708943</xdr:colOff>
      <xdr:row>277</xdr:row>
      <xdr:rowOff>12298</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24</xdr:col>
      <xdr:colOff>318960</xdr:colOff>
      <xdr:row>277</xdr:row>
      <xdr:rowOff>40725</xdr:rowOff>
    </xdr:from>
    <xdr:to>
      <xdr:col>31</xdr:col>
      <xdr:colOff>720819</xdr:colOff>
      <xdr:row>298</xdr:row>
      <xdr:rowOff>140644</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697598</xdr:colOff>
      <xdr:row>277</xdr:row>
      <xdr:rowOff>40727</xdr:rowOff>
    </xdr:from>
    <xdr:to>
      <xdr:col>39</xdr:col>
      <xdr:colOff>306550</xdr:colOff>
      <xdr:row>298</xdr:row>
      <xdr:rowOff>140646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379523</xdr:colOff>
      <xdr:row>277</xdr:row>
      <xdr:rowOff>23904</xdr:rowOff>
    </xdr:from>
    <xdr:to>
      <xdr:col>46</xdr:col>
      <xdr:colOff>779205</xdr:colOff>
      <xdr:row>298</xdr:row>
      <xdr:rowOff>123823</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675206</xdr:colOff>
      <xdr:row>196</xdr:row>
      <xdr:rowOff>31805</xdr:rowOff>
    </xdr:from>
    <xdr:to>
      <xdr:col>44</xdr:col>
      <xdr:colOff>29308</xdr:colOff>
      <xdr:row>208</xdr:row>
      <xdr:rowOff>29308</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277584</xdr:colOff>
      <xdr:row>2</xdr:row>
      <xdr:rowOff>70756</xdr:rowOff>
    </xdr:from>
    <xdr:to>
      <xdr:col>39</xdr:col>
      <xdr:colOff>391884</xdr:colOff>
      <xdr:row>21</xdr:row>
      <xdr:rowOff>163286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conomia033\compartido\interna\series\DTF%20PROMEDIO%20MENSUAL%20DESDE%201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lsalinas\CC%20Regalias\Consejos%20comunales\Cifras%20soporte\Educaci&#243;n\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TMES"/>
      <sheetName val="DFTMES (2)"/>
    </sheetNames>
    <sheetDataSet>
      <sheetData sheetId="0">
        <row r="3">
          <cell r="I3" t="str">
            <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dici05"/>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cell>
          <cell r="AC51" t="str">
            <v/>
          </cell>
          <cell r="AD51" t="str">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cell r="AD53" t="str">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cell>
          <cell r="AC73" t="str">
            <v/>
          </cell>
          <cell r="AD73" t="str">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cell>
          <cell r="AC77" t="str">
            <v/>
          </cell>
          <cell r="AD77" t="str">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cell r="AD79" t="str">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cell>
          <cell r="AC90" t="str">
            <v/>
          </cell>
          <cell r="AD90" t="str">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cell r="AD121" t="str">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cell r="AD130" t="str">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cell>
          <cell r="P22">
            <v>0.16201732932560772</v>
          </cell>
          <cell r="Q22" t="str">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cell>
          <cell r="P23">
            <v>0.10247683184972625</v>
          </cell>
          <cell r="Q23" t="str">
            <v/>
          </cell>
        </row>
        <row r="24">
          <cell r="C24">
            <v>0</v>
          </cell>
          <cell r="E24">
            <v>0</v>
          </cell>
          <cell r="F24">
            <v>16667</v>
          </cell>
          <cell r="G24">
            <v>0</v>
          </cell>
          <cell r="I24">
            <v>16667</v>
          </cell>
          <cell r="J24">
            <v>-16667</v>
          </cell>
          <cell r="K24">
            <v>0</v>
          </cell>
          <cell r="L24" t="str">
            <v>n.a.</v>
          </cell>
          <cell r="M24" t="str">
            <v>n.a.</v>
          </cell>
          <cell r="N24" t="str">
            <v>n.a.</v>
          </cell>
          <cell r="O24" t="str">
            <v/>
          </cell>
          <cell r="P24">
            <v>1.4928341051982199E-2</v>
          </cell>
          <cell r="Q24" t="str">
            <v/>
          </cell>
        </row>
        <row r="25">
          <cell r="C25">
            <v>0</v>
          </cell>
          <cell r="E25">
            <v>0</v>
          </cell>
          <cell r="F25">
            <v>4366</v>
          </cell>
          <cell r="G25">
            <v>0</v>
          </cell>
          <cell r="I25">
            <v>4366</v>
          </cell>
          <cell r="J25">
            <v>-4366</v>
          </cell>
          <cell r="K25">
            <v>0</v>
          </cell>
          <cell r="L25" t="str">
            <v>n.a.</v>
          </cell>
          <cell r="M25" t="str">
            <v>n.a.</v>
          </cell>
          <cell r="N25" t="str">
            <v>n.a.</v>
          </cell>
          <cell r="O25" t="str">
            <v/>
          </cell>
          <cell r="P25">
            <v>3.9105500109770375E-3</v>
          </cell>
          <cell r="Q25" t="str">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cell>
          <cell r="P26">
            <v>4.0701606412922253E-2</v>
          </cell>
          <cell r="Q26" t="str">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cell>
          <cell r="P44" t="str">
            <v/>
          </cell>
          <cell r="Q44" t="str">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cell>
          <cell r="Q45" t="str">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cell>
          <cell r="P54">
            <v>9.3150089462116559E-2</v>
          </cell>
          <cell r="Q54" t="str">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cell>
          <cell r="P66" t="str">
            <v/>
          </cell>
          <cell r="Q66" t="str">
            <v/>
          </cell>
        </row>
        <row r="67">
          <cell r="C67">
            <v>38600</v>
          </cell>
          <cell r="E67">
            <v>0</v>
          </cell>
          <cell r="F67">
            <v>0</v>
          </cell>
          <cell r="G67">
            <v>0</v>
          </cell>
          <cell r="H67">
            <v>0</v>
          </cell>
          <cell r="I67">
            <v>0</v>
          </cell>
          <cell r="J67">
            <v>0</v>
          </cell>
          <cell r="K67">
            <v>0</v>
          </cell>
          <cell r="L67">
            <v>-100</v>
          </cell>
          <cell r="M67">
            <v>-100</v>
          </cell>
          <cell r="N67">
            <v>-100</v>
          </cell>
          <cell r="O67" t="str">
            <v/>
          </cell>
          <cell r="P67" t="str">
            <v/>
          </cell>
          <cell r="Q67" t="str">
            <v/>
          </cell>
        </row>
        <row r="68">
          <cell r="F68">
            <v>0</v>
          </cell>
          <cell r="G68">
            <v>0</v>
          </cell>
        </row>
        <row r="69">
          <cell r="O69" t="str">
            <v/>
          </cell>
        </row>
        <row r="70">
          <cell r="O70" t="str">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cell>
          <cell r="P91" t="str">
            <v/>
          </cell>
          <cell r="Q91" t="str">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cell>
          <cell r="P97" t="str">
            <v/>
          </cell>
          <cell r="Q97" t="str">
            <v/>
          </cell>
        </row>
        <row r="98">
          <cell r="C98">
            <v>302763.90000000002</v>
          </cell>
          <cell r="E98">
            <v>0</v>
          </cell>
          <cell r="F98">
            <v>0</v>
          </cell>
          <cell r="G98">
            <v>0</v>
          </cell>
          <cell r="H98">
            <v>0</v>
          </cell>
          <cell r="I98">
            <v>0</v>
          </cell>
          <cell r="J98">
            <v>0</v>
          </cell>
          <cell r="K98">
            <v>0</v>
          </cell>
          <cell r="L98">
            <v>-100</v>
          </cell>
          <cell r="M98">
            <v>-100</v>
          </cell>
          <cell r="N98">
            <v>-100</v>
          </cell>
          <cell r="O98" t="str">
            <v/>
          </cell>
          <cell r="P98" t="str">
            <v/>
          </cell>
          <cell r="Q98" t="str">
            <v/>
          </cell>
        </row>
        <row r="99">
          <cell r="C99">
            <v>16117</v>
          </cell>
          <cell r="E99">
            <v>0</v>
          </cell>
          <cell r="F99">
            <v>0</v>
          </cell>
          <cell r="G99">
            <v>0</v>
          </cell>
          <cell r="H99">
            <v>0</v>
          </cell>
          <cell r="I99">
            <v>0</v>
          </cell>
          <cell r="J99">
            <v>0</v>
          </cell>
          <cell r="K99">
            <v>0</v>
          </cell>
          <cell r="L99">
            <v>-100</v>
          </cell>
          <cell r="M99">
            <v>-100</v>
          </cell>
          <cell r="N99">
            <v>-100</v>
          </cell>
          <cell r="O99" t="str">
            <v/>
          </cell>
          <cell r="P99" t="str">
            <v/>
          </cell>
          <cell r="Q99" t="str">
            <v/>
          </cell>
        </row>
        <row r="100">
          <cell r="C100">
            <v>17507</v>
          </cell>
          <cell r="E100">
            <v>0</v>
          </cell>
          <cell r="F100">
            <v>0</v>
          </cell>
          <cell r="G100">
            <v>0</v>
          </cell>
          <cell r="H100">
            <v>0</v>
          </cell>
          <cell r="I100">
            <v>0</v>
          </cell>
          <cell r="J100">
            <v>0</v>
          </cell>
          <cell r="K100">
            <v>0</v>
          </cell>
          <cell r="L100">
            <v>-100</v>
          </cell>
          <cell r="M100">
            <v>-100</v>
          </cell>
          <cell r="N100">
            <v>-100</v>
          </cell>
          <cell r="O100" t="str">
            <v/>
          </cell>
          <cell r="P100" t="str">
            <v/>
          </cell>
          <cell r="Q100" t="str">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cell>
          <cell r="P103" t="str">
            <v/>
          </cell>
          <cell r="Q103" t="str">
            <v/>
          </cell>
        </row>
        <row r="104">
          <cell r="O104" t="str">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cell>
          <cell r="Q109" t="str">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4"/>
  <sheetViews>
    <sheetView showGridLines="0" tabSelected="1" zoomScaleNormal="100" workbookViewId="0">
      <selection activeCell="F34" sqref="F34"/>
    </sheetView>
  </sheetViews>
  <sheetFormatPr baseColWidth="10" defaultRowHeight="15" x14ac:dyDescent="0.25"/>
  <cols>
    <col min="2" max="2" width="138" customWidth="1"/>
  </cols>
  <sheetData>
    <row r="2" spans="1:2" ht="15.75" x14ac:dyDescent="0.25">
      <c r="A2" s="294" t="s">
        <v>471</v>
      </c>
      <c r="B2" s="294"/>
    </row>
    <row r="3" spans="1:2" x14ac:dyDescent="0.25">
      <c r="A3" s="295" t="s">
        <v>472</v>
      </c>
      <c r="B3" s="295"/>
    </row>
    <row r="4" spans="1:2" x14ac:dyDescent="0.25">
      <c r="A4" s="295" t="s">
        <v>500</v>
      </c>
      <c r="B4" s="295"/>
    </row>
    <row r="5" spans="1:2" ht="15.75" thickBot="1" x14ac:dyDescent="0.3"/>
    <row r="6" spans="1:2" ht="15.75" x14ac:dyDescent="0.25">
      <c r="A6" s="189" t="str">
        <f>POBLACIÓN_2021!A2</f>
        <v>Tabla 1.</v>
      </c>
      <c r="B6" s="185" t="str">
        <f>POBLACIÓN_2021!A3</f>
        <v>Población por municipios Departamento De Antioquia 2021 (Fuente:  DANE. Información proyecciones CNPV 2018)</v>
      </c>
    </row>
    <row r="7" spans="1:2" ht="15.75" x14ac:dyDescent="0.25">
      <c r="A7" s="190" t="str">
        <f>POBLACIÓN_2021!I2</f>
        <v>Tabla 2.</v>
      </c>
      <c r="B7" s="185" t="str">
        <f>POBLACIÓN_2021!I3</f>
        <v>Población por zonas Departamento De Antioquia 2021 (Fuente:  DANE. Información proyecciones CNPV 2018)</v>
      </c>
    </row>
    <row r="8" spans="1:2" ht="15.75" x14ac:dyDescent="0.25">
      <c r="A8" s="190" t="str">
        <f>POBLACIÓN_2021!M2</f>
        <v>Tabla 3.</v>
      </c>
      <c r="B8" s="185" t="str">
        <f>POBLACIÓN_2021!M3</f>
        <v>Población por subregiones Departamento De Antioquia 2021 (Fuente:  DANE. Información proyecciones CNPV 2018)</v>
      </c>
    </row>
    <row r="9" spans="1:2" ht="15.75" x14ac:dyDescent="0.25">
      <c r="A9" s="190" t="str">
        <f>'PIB Municipios 2021'!A2:AQ2</f>
        <v>Tabla 4.</v>
      </c>
      <c r="B9" s="186" t="str">
        <f>'PIB Municipios 2021'!A3</f>
        <v xml:space="preserve">Valor agregado por actividad y subactividad económica y PIB para los municipios de Antioquia </v>
      </c>
    </row>
    <row r="10" spans="1:2" ht="15" customHeight="1" x14ac:dyDescent="0.25">
      <c r="A10" s="190" t="str">
        <f>'PIB Zonas 2021'!A1:AL1</f>
        <v>Tabla 5.</v>
      </c>
      <c r="B10" s="185" t="str">
        <f>'PIB Zonas 2021'!A2</f>
        <v xml:space="preserve">Valor agregado por actividad y subactividad económica y PIB para las zonas de Antioquia </v>
      </c>
    </row>
    <row r="11" spans="1:2" ht="15.75" x14ac:dyDescent="0.25">
      <c r="A11" s="190" t="str">
        <f>'PIB Zonas 2021'!A35:AI35</f>
        <v>Tabla 6.</v>
      </c>
      <c r="B11" s="185" t="str">
        <f>'PIB Zonas 2021'!A36</f>
        <v>Participación de cada actividad y subactividad de la economía dentro del valor agregado de la zona 2021</v>
      </c>
    </row>
    <row r="12" spans="1:2" ht="15.75" x14ac:dyDescent="0.25">
      <c r="A12" s="190" t="str">
        <f>'PIB Subregiones 2021'!A1:AL1</f>
        <v>Tabla 7.</v>
      </c>
      <c r="B12" s="186" t="str">
        <f>'PIB Subregiones 2021'!A2</f>
        <v xml:space="preserve">Valor agregado por actividad y subactividad económica y PIB para las subregiones de Antioquia </v>
      </c>
    </row>
    <row r="13" spans="1:2" ht="15.75" x14ac:dyDescent="0.25">
      <c r="A13" s="190" t="str">
        <f>'PIB Subregiones 2021'!A19:AI19</f>
        <v>Tabla 8.</v>
      </c>
      <c r="B13" s="186" t="str">
        <f>'PIB Subregiones 2021'!A20</f>
        <v>Participación de cada actividad y subactividad de la economía dentro del valor agregado de la subregión 2021</v>
      </c>
    </row>
    <row r="14" spans="1:2" ht="15.75" x14ac:dyDescent="0.25">
      <c r="A14" s="190" t="str">
        <f>'PIB Provincias  2021'!A1:AK1</f>
        <v>Tabla 9.</v>
      </c>
      <c r="B14" s="186" t="str">
        <f>'PIB Provincias  2021'!A2</f>
        <v xml:space="preserve">Valor agregado por actividad y subactividad  económica y PIB para las provincias de Antioquia </v>
      </c>
    </row>
    <row r="15" spans="1:2" ht="15.75" x14ac:dyDescent="0.25">
      <c r="A15" s="190" t="str">
        <f>'PIB Provincias  2021'!A19:AH19</f>
        <v>Tabla 10.</v>
      </c>
      <c r="B15" s="186" t="str">
        <f>'PIB Provincias  2021'!A20</f>
        <v>Participación de cada actividad y subactividad de la economía dentro del valor agregado de la provincia 2021</v>
      </c>
    </row>
    <row r="16" spans="1:2" ht="15.75" x14ac:dyDescent="0.25">
      <c r="A16" s="190" t="str">
        <f>ValorAgregadoActividad!A2</f>
        <v>Tabla 11.</v>
      </c>
      <c r="B16" s="186" t="str">
        <f>ValorAgregadoActividad!A3</f>
        <v>Valor agregado por actividades de la economía para los municipios de Antioquia</v>
      </c>
    </row>
    <row r="17" spans="1:2" ht="15.75" x14ac:dyDescent="0.25">
      <c r="A17" s="190" t="str">
        <f>ValorAgregadoActividad!F136</f>
        <v>Tabla 12.</v>
      </c>
      <c r="B17" s="186" t="str">
        <f>ValorAgregadoActividad!F137</f>
        <v>Valor agregado por actividad de la economía por  zonas de Antioquia</v>
      </c>
    </row>
    <row r="18" spans="1:2" ht="15.75" x14ac:dyDescent="0.25">
      <c r="A18" s="190" t="str">
        <f>ValorAgregadoActividad!F170</f>
        <v>Tabla 13.</v>
      </c>
      <c r="B18" s="186" t="str">
        <f>ValorAgregadoActividad!F171</f>
        <v>Valor agregado por actividad de la economía en las subregiones de Antioquia</v>
      </c>
    </row>
    <row r="19" spans="1:2" ht="15.75" x14ac:dyDescent="0.25">
      <c r="A19" s="190" t="str">
        <f>ValorAgregadoActividad!F188</f>
        <v>Tabla 14.</v>
      </c>
      <c r="B19" s="187" t="str">
        <f>ValorAgregadoActividad!F189</f>
        <v>Participación de cada actividad de la economía dentro de las subregiones, con relación al total del Valor Agregado en cada Subregión</v>
      </c>
    </row>
    <row r="20" spans="1:2" ht="15.75" x14ac:dyDescent="0.25">
      <c r="A20" s="190" t="str">
        <f>ValorAgregadoActividad!F204</f>
        <v>Tabla 15.</v>
      </c>
      <c r="B20" s="187" t="str">
        <f>ValorAgregadoActividad!F205</f>
        <v>Participación de cada actividad de la economía dentro de las subregiones</v>
      </c>
    </row>
    <row r="21" spans="1:2" ht="15.75" x14ac:dyDescent="0.25">
      <c r="A21" s="190" t="str">
        <f>PIB_Percapita!A2</f>
        <v>Tabla 16.</v>
      </c>
      <c r="B21" s="187" t="str">
        <f>PIB_Percapita!A3</f>
        <v>PIB per cápita para los municipios de Antioquia</v>
      </c>
    </row>
    <row r="22" spans="1:2" ht="15.75" x14ac:dyDescent="0.25">
      <c r="A22" s="190" t="str">
        <f>PIB_Percapita!P2</f>
        <v>Tabla 17.</v>
      </c>
      <c r="B22" s="187" t="str">
        <f>PIB_Percapita!P3</f>
        <v xml:space="preserve">PIB per cápita para las zonas de Antioquia </v>
      </c>
    </row>
    <row r="23" spans="1:2" ht="15.75" x14ac:dyDescent="0.25">
      <c r="A23" s="190" t="str">
        <f>PIB_Percapita!Y2</f>
        <v>Tabla 18.</v>
      </c>
      <c r="B23" s="187" t="str">
        <f>PIB_Percapita!Y3</f>
        <v xml:space="preserve">PIB per cápita para las subregiones de Antioquia </v>
      </c>
    </row>
    <row r="24" spans="1:2" ht="15.75" x14ac:dyDescent="0.25">
      <c r="A24" s="190" t="str">
        <f>'G CoeficienteEspecializació_Sub'!A2:O2</f>
        <v>Tabla 19.</v>
      </c>
      <c r="B24" s="187" t="str">
        <f>'G CoeficienteEspecializació_Sub'!A3</f>
        <v xml:space="preserve">Participación de cada sector de la economía dentro del valor agregado de la subregión </v>
      </c>
    </row>
    <row r="25" spans="1:2" ht="15.75" x14ac:dyDescent="0.25">
      <c r="A25" s="190" t="str">
        <f>'G CoeficienteEspecializació_Sub'!A19:N19</f>
        <v>Tabla 20.</v>
      </c>
      <c r="B25" s="186" t="str">
        <f>'G CoeficienteEspecializació_Sub'!A20</f>
        <v>Coeficientes de especialización subregional. Precios corrientes, 2021 preliminar</v>
      </c>
    </row>
    <row r="26" spans="1:2" ht="15.75" x14ac:dyDescent="0.25">
      <c r="A26" s="190" t="str">
        <f>ValorAgr.SectoresEconomicos!A2</f>
        <v>Tabla 21.</v>
      </c>
      <c r="B26" s="185" t="str">
        <f>ValorAgr.SectoresEconomicos!A3</f>
        <v>Valor Agregado por sectores económicos y municipios</v>
      </c>
    </row>
    <row r="27" spans="1:2" ht="15.75" x14ac:dyDescent="0.25">
      <c r="A27" s="190" t="str">
        <f>ValorAgr.SectoresEconomicos!F136</f>
        <v>Tabla 22.</v>
      </c>
      <c r="B27" s="185" t="str">
        <f>ValorAgr.SectoresEconomicos!F137</f>
        <v>Valor agregado por sectores económicos por  subregiones de Antioquia</v>
      </c>
    </row>
    <row r="28" spans="1:2" ht="15.75" x14ac:dyDescent="0.25">
      <c r="A28" s="191" t="str">
        <f>ValorAgr.SectoresEconomicos!F153</f>
        <v>Tabla 23.</v>
      </c>
      <c r="B28" s="186" t="str">
        <f>ValorAgr.SectoresEconomicos!F154</f>
        <v>Valor agregado por  sectores económicos por zonas de Antioquia</v>
      </c>
    </row>
    <row r="29" spans="1:2" ht="16.5" thickBot="1" x14ac:dyDescent="0.3">
      <c r="A29" s="192" t="str">
        <f>ValorAgr.SectoresEconomicos!G187</f>
        <v>Tabla 24.</v>
      </c>
      <c r="B29" s="188" t="str">
        <f>ValorAgr.SectoresEconomicos!G188</f>
        <v>Valor agregado por sectores económicos por provincias de Antioquia</v>
      </c>
    </row>
    <row r="30" spans="1:2" ht="16.5" thickBot="1" x14ac:dyDescent="0.3">
      <c r="A30" s="243"/>
      <c r="B30" s="244"/>
    </row>
    <row r="31" spans="1:2" ht="16.5" thickBot="1" x14ac:dyDescent="0.3">
      <c r="A31" s="302" t="s">
        <v>497</v>
      </c>
      <c r="B31" s="303"/>
    </row>
    <row r="32" spans="1:2" ht="15.75" customHeight="1" x14ac:dyDescent="0.25">
      <c r="A32" s="304" t="s">
        <v>518</v>
      </c>
      <c r="B32" s="305"/>
    </row>
    <row r="33" spans="1:2" ht="15.75" customHeight="1" x14ac:dyDescent="0.25">
      <c r="A33" s="280" t="s">
        <v>519</v>
      </c>
      <c r="B33" s="281"/>
    </row>
    <row r="34" spans="1:2" ht="15.75" customHeight="1" x14ac:dyDescent="0.25">
      <c r="A34" s="280" t="s">
        <v>520</v>
      </c>
      <c r="B34" s="281"/>
    </row>
    <row r="35" spans="1:2" ht="15.75" customHeight="1" x14ac:dyDescent="0.25">
      <c r="A35" s="280" t="s">
        <v>521</v>
      </c>
      <c r="B35" s="281"/>
    </row>
    <row r="36" spans="1:2" x14ac:dyDescent="0.25">
      <c r="A36" s="280" t="s">
        <v>522</v>
      </c>
      <c r="B36" s="281"/>
    </row>
    <row r="37" spans="1:2" x14ac:dyDescent="0.25">
      <c r="A37" s="280" t="s">
        <v>523</v>
      </c>
      <c r="B37" s="281"/>
    </row>
    <row r="38" spans="1:2" x14ac:dyDescent="0.25">
      <c r="A38" s="280" t="s">
        <v>524</v>
      </c>
      <c r="B38" s="281"/>
    </row>
    <row r="39" spans="1:2" x14ac:dyDescent="0.25">
      <c r="A39" s="280" t="s">
        <v>525</v>
      </c>
      <c r="B39" s="281"/>
    </row>
    <row r="40" spans="1:2" x14ac:dyDescent="0.25">
      <c r="A40" s="280" t="s">
        <v>526</v>
      </c>
      <c r="B40" s="281"/>
    </row>
    <row r="41" spans="1:2" x14ac:dyDescent="0.25">
      <c r="A41" s="280" t="s">
        <v>527</v>
      </c>
      <c r="B41" s="281"/>
    </row>
    <row r="42" spans="1:2" x14ac:dyDescent="0.25">
      <c r="A42" s="280" t="s">
        <v>528</v>
      </c>
      <c r="B42" s="281"/>
    </row>
    <row r="43" spans="1:2" x14ac:dyDescent="0.25">
      <c r="A43" s="280" t="s">
        <v>529</v>
      </c>
      <c r="B43" s="281"/>
    </row>
    <row r="44" spans="1:2" x14ac:dyDescent="0.25">
      <c r="A44" s="280" t="s">
        <v>530</v>
      </c>
      <c r="B44" s="281"/>
    </row>
    <row r="45" spans="1:2" ht="15.75" thickBot="1" x14ac:dyDescent="0.3">
      <c r="A45" s="282" t="s">
        <v>531</v>
      </c>
      <c r="B45" s="283"/>
    </row>
    <row r="46" spans="1:2" x14ac:dyDescent="0.25">
      <c r="A46" s="183"/>
      <c r="B46" s="184"/>
    </row>
    <row r="47" spans="1:2" x14ac:dyDescent="0.25">
      <c r="A47" s="300" t="s">
        <v>489</v>
      </c>
      <c r="B47" s="301"/>
    </row>
    <row r="48" spans="1:2" x14ac:dyDescent="0.25">
      <c r="A48" s="296" t="s">
        <v>532</v>
      </c>
      <c r="B48" s="297"/>
    </row>
    <row r="49" spans="1:2" x14ac:dyDescent="0.25">
      <c r="A49" s="296"/>
      <c r="B49" s="297"/>
    </row>
    <row r="50" spans="1:2" x14ac:dyDescent="0.25">
      <c r="A50" s="296"/>
      <c r="B50" s="297"/>
    </row>
    <row r="51" spans="1:2" x14ac:dyDescent="0.25">
      <c r="A51" s="296"/>
      <c r="B51" s="297"/>
    </row>
    <row r="52" spans="1:2" ht="30.6" customHeight="1" x14ac:dyDescent="0.25">
      <c r="A52" s="298"/>
      <c r="B52" s="299"/>
    </row>
    <row r="53" spans="1:2" ht="18.600000000000001" customHeight="1" x14ac:dyDescent="0.25">
      <c r="A53" s="208"/>
      <c r="B53" s="208"/>
    </row>
    <row r="54" spans="1:2" x14ac:dyDescent="0.25">
      <c r="A54" s="287" t="s">
        <v>513</v>
      </c>
      <c r="B54" s="288"/>
    </row>
    <row r="55" spans="1:2" ht="28.5" customHeight="1" x14ac:dyDescent="0.25">
      <c r="A55" s="284" t="s">
        <v>507</v>
      </c>
      <c r="B55" s="285"/>
    </row>
    <row r="56" spans="1:2" ht="35.25" customHeight="1" x14ac:dyDescent="0.25">
      <c r="A56" s="289" t="s">
        <v>511</v>
      </c>
      <c r="B56" s="290"/>
    </row>
    <row r="57" spans="1:2" ht="35.25" customHeight="1" x14ac:dyDescent="0.25">
      <c r="A57" s="289" t="s">
        <v>510</v>
      </c>
      <c r="B57" s="290"/>
    </row>
    <row r="58" spans="1:2" ht="35.25" customHeight="1" x14ac:dyDescent="0.25">
      <c r="A58" s="289" t="s">
        <v>533</v>
      </c>
      <c r="B58" s="290"/>
    </row>
    <row r="59" spans="1:2" ht="35.25" customHeight="1" x14ac:dyDescent="0.25">
      <c r="A59" s="289" t="s">
        <v>508</v>
      </c>
      <c r="B59" s="290"/>
    </row>
    <row r="60" spans="1:2" ht="35.25" customHeight="1" x14ac:dyDescent="0.25">
      <c r="A60" s="289" t="s">
        <v>512</v>
      </c>
      <c r="B60" s="290"/>
    </row>
    <row r="61" spans="1:2" ht="35.25" customHeight="1" x14ac:dyDescent="0.25">
      <c r="A61" s="292" t="s">
        <v>509</v>
      </c>
      <c r="B61" s="293"/>
    </row>
    <row r="62" spans="1:2" ht="35.25" customHeight="1" x14ac:dyDescent="0.25"/>
    <row r="63" spans="1:2" ht="35.25" customHeight="1" x14ac:dyDescent="0.25"/>
    <row r="64" spans="1:2" ht="28.15" customHeight="1" x14ac:dyDescent="0.25">
      <c r="A64" s="241"/>
      <c r="B64" s="241"/>
    </row>
    <row r="65" spans="1:3" x14ac:dyDescent="0.25">
      <c r="A65" s="171"/>
      <c r="B65" s="171"/>
      <c r="C65" s="171"/>
    </row>
    <row r="66" spans="1:3" x14ac:dyDescent="0.25">
      <c r="A66" s="291"/>
      <c r="B66" s="291"/>
      <c r="C66" s="171"/>
    </row>
    <row r="67" spans="1:3" x14ac:dyDescent="0.25">
      <c r="A67" s="286"/>
      <c r="B67" s="286"/>
      <c r="C67" s="171"/>
    </row>
    <row r="68" spans="1:3" ht="14.45" customHeight="1" x14ac:dyDescent="0.25">
      <c r="A68" s="286"/>
      <c r="B68" s="286"/>
      <c r="C68" s="171"/>
    </row>
    <row r="69" spans="1:3" ht="14.45" customHeight="1" x14ac:dyDescent="0.25">
      <c r="A69" s="286"/>
      <c r="B69" s="286"/>
      <c r="C69" s="171"/>
    </row>
    <row r="70" spans="1:3" x14ac:dyDescent="0.25">
      <c r="A70" s="171"/>
      <c r="B70" s="171"/>
      <c r="C70" s="171"/>
    </row>
    <row r="71" spans="1:3" x14ac:dyDescent="0.25">
      <c r="A71" s="171"/>
      <c r="B71" s="171"/>
      <c r="C71" s="171"/>
    </row>
    <row r="72" spans="1:3" x14ac:dyDescent="0.25">
      <c r="A72" s="171"/>
      <c r="B72" s="171"/>
      <c r="C72" s="171"/>
    </row>
    <row r="73" spans="1:3" x14ac:dyDescent="0.25">
      <c r="A73" s="171"/>
      <c r="B73" s="171"/>
      <c r="C73" s="171"/>
    </row>
    <row r="74" spans="1:3" x14ac:dyDescent="0.25">
      <c r="A74" s="171"/>
      <c r="B74" s="171"/>
      <c r="C74" s="171"/>
    </row>
  </sheetData>
  <mergeCells count="32">
    <mergeCell ref="A2:B2"/>
    <mergeCell ref="A3:B3"/>
    <mergeCell ref="A4:B4"/>
    <mergeCell ref="A48:B52"/>
    <mergeCell ref="A47:B47"/>
    <mergeCell ref="A31:B31"/>
    <mergeCell ref="A32:B32"/>
    <mergeCell ref="A33:B33"/>
    <mergeCell ref="A34:B34"/>
    <mergeCell ref="A35:B35"/>
    <mergeCell ref="A36:B36"/>
    <mergeCell ref="A37:B37"/>
    <mergeCell ref="A38:B38"/>
    <mergeCell ref="A39:B39"/>
    <mergeCell ref="A40:B40"/>
    <mergeCell ref="A43:B43"/>
    <mergeCell ref="A69:B69"/>
    <mergeCell ref="A54:B54"/>
    <mergeCell ref="A67:B67"/>
    <mergeCell ref="A68:B68"/>
    <mergeCell ref="A56:B56"/>
    <mergeCell ref="A66:B66"/>
    <mergeCell ref="A57:B57"/>
    <mergeCell ref="A58:B58"/>
    <mergeCell ref="A59:B59"/>
    <mergeCell ref="A60:B60"/>
    <mergeCell ref="A61:B61"/>
    <mergeCell ref="A44:B44"/>
    <mergeCell ref="A45:B45"/>
    <mergeCell ref="A41:B41"/>
    <mergeCell ref="A42:B42"/>
    <mergeCell ref="A55:B55"/>
  </mergeCells>
  <hyperlinks>
    <hyperlink ref="B6" location="POBLACIÓN_2020!A1" display="POBLACIÓN_2020!A1"/>
    <hyperlink ref="B7" location="POBLACIÓN_2020!I3" display="POBLACIÓN_2020!I3"/>
    <hyperlink ref="B8" location="POBLACIÓN_2020!M3" display="POBLACIÓN_2020!M3"/>
    <hyperlink ref="B9" location="'PIB Municipios 2020'!A1" display="'PIB Municipios 2020'!A1"/>
    <hyperlink ref="B10" location="'PIB Zonas 2020'!A3" display="'PIB Zonas 2020'!A3"/>
    <hyperlink ref="B11" location="'PIB Zonas 2020'!A37" display="'PIB Zonas 2020'!A37"/>
    <hyperlink ref="B12" location="'PIB Subregiones 2020'!A1" display="'PIB Subregiones 2020'!A1"/>
    <hyperlink ref="B13" location="'PIB Subregiones 2020'!A20" display="'PIB Subregiones 2020'!A20"/>
    <hyperlink ref="B14" location="'PIB Provincias  2020'!A1" display="'PIB Provincias  2020'!A1"/>
    <hyperlink ref="B15" location="'PIB Provincias  2020'!A20" display="'PIB Provincias  2020'!A20"/>
    <hyperlink ref="B16" location="ValorAgregadoActividad!A1" display="ValorAgregadoActividad!A1"/>
    <hyperlink ref="B17" location="ValorAgregadoActividad!F140" display="ValorAgregadoActividad!F140"/>
    <hyperlink ref="B18" location="ValorAgregadoActividad!F174" display="ValorAgregadoActividad!F174"/>
    <hyperlink ref="B19" location="ValorAgregadoActividad!F190" display="ValorAgregadoActividad!F190"/>
    <hyperlink ref="B20" location="ValorAgregadoActividad!F206" display="ValorAgregadoActividad!F206"/>
    <hyperlink ref="B21" location="PIB_Percapita!A1" display="PIB_Percapita!A1"/>
    <hyperlink ref="B22" location="PIB_Percapita!P3" display="PIB_Percapita!P3"/>
    <hyperlink ref="B23" location="PIB_Percapita!Y4" display="PIB_Percapita!Y4"/>
    <hyperlink ref="B24" location="'G CoeficienteEspecializació_Sub'!A1" display="'G CoeficienteEspecializació_Sub'!A1"/>
    <hyperlink ref="B25" location="'G CoeficienteEspecializació_Sub'!A21" display="'G CoeficienteEspecializació_Sub'!A21"/>
    <hyperlink ref="B26" location="ValorAgr.SectoresEconomicos!A2" display="ValorAgr.SectoresEconomicos!A2"/>
    <hyperlink ref="B27" location="ValorAgr.SectoresEconomicos!F140" display="ValorAgr.SectoresEconomicos!F140"/>
    <hyperlink ref="B28" location="ValorAgr.SectoresEconomicos!F158" display="ValorAgr.SectoresEconomicos!F158"/>
    <hyperlink ref="B29" location="ValorAgr.SectoresEconomicos!F190" display="ValorAgr.SectoresEconomicos!F190"/>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45" zoomScaleNormal="45" workbookViewId="0">
      <selection activeCell="AQ123" sqref="AQ12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sheetPr>
  <dimension ref="A1:BB135"/>
  <sheetViews>
    <sheetView showGridLines="0" zoomScale="85" zoomScaleNormal="85" workbookViewId="0">
      <pane xSplit="7" ySplit="7" topLeftCell="AG8" activePane="bottomRight" state="frozen"/>
      <selection pane="topRight" activeCell="H1" sqref="H1"/>
      <selection pane="bottomLeft" activeCell="A8" sqref="A8"/>
      <selection pane="bottomRight" activeCell="A7" sqref="A7:AQ7"/>
    </sheetView>
  </sheetViews>
  <sheetFormatPr baseColWidth="10" defaultRowHeight="15" x14ac:dyDescent="0.25"/>
  <cols>
    <col min="1" max="1" width="8" customWidth="1"/>
    <col min="2" max="2" width="15.7109375" bestFit="1" customWidth="1"/>
    <col min="3" max="3" width="7.28515625" customWidth="1"/>
    <col min="4" max="4" width="22.42578125" bestFit="1" customWidth="1"/>
    <col min="5" max="5" width="22.42578125" customWidth="1"/>
    <col min="6" max="6" width="9.7109375" customWidth="1"/>
    <col min="7" max="7" width="22" bestFit="1" customWidth="1"/>
    <col min="8" max="9" width="16.85546875" bestFit="1" customWidth="1"/>
    <col min="10" max="11" width="18.140625" bestFit="1" customWidth="1"/>
    <col min="12" max="12" width="11.7109375" bestFit="1" customWidth="1"/>
    <col min="13" max="13" width="12.28515625" bestFit="1" customWidth="1"/>
    <col min="14" max="14" width="6.7109375" bestFit="1" customWidth="1"/>
    <col min="15" max="15" width="7.85546875" bestFit="1" customWidth="1"/>
    <col min="16" max="16" width="9.7109375" bestFit="1" customWidth="1"/>
    <col min="17" max="17" width="6.7109375" bestFit="1" customWidth="1"/>
    <col min="18" max="20" width="11.7109375" bestFit="1" customWidth="1"/>
    <col min="21" max="21" width="20.5703125" bestFit="1" customWidth="1"/>
    <col min="22" max="22" width="13.28515625" customWidth="1"/>
    <col min="23" max="24" width="11.7109375" bestFit="1" customWidth="1"/>
    <col min="25" max="25" width="11.85546875" bestFit="1" customWidth="1"/>
    <col min="26" max="26" width="13.140625" bestFit="1" customWidth="1"/>
    <col min="27" max="27" width="12.42578125" bestFit="1" customWidth="1"/>
    <col min="28" max="28" width="13.5703125" bestFit="1" customWidth="1"/>
    <col min="29" max="30" width="11.7109375" bestFit="1" customWidth="1"/>
    <col min="31" max="32" width="11.85546875" bestFit="1" customWidth="1"/>
    <col min="33" max="35" width="11.7109375" bestFit="1" customWidth="1"/>
    <col min="36" max="36" width="11.85546875" bestFit="1" customWidth="1"/>
    <col min="37" max="39" width="11.7109375" bestFit="1" customWidth="1"/>
    <col min="40" max="40" width="14" bestFit="1" customWidth="1"/>
    <col min="41" max="41" width="13" bestFit="1" customWidth="1"/>
    <col min="42" max="42" width="14" bestFit="1" customWidth="1"/>
    <col min="43" max="43" width="11.7109375" bestFit="1" customWidth="1"/>
    <col min="47" max="47" width="21.7109375" bestFit="1" customWidth="1"/>
  </cols>
  <sheetData>
    <row r="1" spans="1:54" ht="15.75" thickBot="1" x14ac:dyDescent="0.3"/>
    <row r="2" spans="1:54" ht="15.75" thickBot="1" x14ac:dyDescent="0.3">
      <c r="A2" s="308" t="s">
        <v>321</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U2" s="207" t="s">
        <v>488</v>
      </c>
    </row>
    <row r="3" spans="1:54" ht="15.75" thickTop="1" x14ac:dyDescent="0.25">
      <c r="A3" s="310" t="s">
        <v>473</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row>
    <row r="4" spans="1:54" x14ac:dyDescent="0.25">
      <c r="A4" s="310" t="s">
        <v>322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row>
    <row r="5" spans="1:54" x14ac:dyDescent="0.25">
      <c r="A5" s="310" t="s">
        <v>501</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row>
    <row r="6" spans="1:54" ht="15.75" thickBot="1" x14ac:dyDescent="0.3"/>
    <row r="7" spans="1:54" ht="127.15" customHeight="1" thickBot="1" x14ac:dyDescent="0.3">
      <c r="A7" s="29" t="s">
        <v>10</v>
      </c>
      <c r="B7" s="30" t="s">
        <v>0</v>
      </c>
      <c r="C7" s="67" t="s">
        <v>43</v>
      </c>
      <c r="D7" s="30" t="s">
        <v>20</v>
      </c>
      <c r="E7" s="30" t="s">
        <v>448</v>
      </c>
      <c r="F7" s="30" t="s">
        <v>320</v>
      </c>
      <c r="G7" s="30" t="s">
        <v>194</v>
      </c>
      <c r="H7" s="31" t="s">
        <v>323</v>
      </c>
      <c r="I7" s="31" t="s">
        <v>324</v>
      </c>
      <c r="J7" s="31" t="s">
        <v>325</v>
      </c>
      <c r="K7" s="31" t="s">
        <v>326</v>
      </c>
      <c r="L7" s="31" t="s">
        <v>327</v>
      </c>
      <c r="M7" s="32" t="s">
        <v>328</v>
      </c>
      <c r="N7" s="31" t="s">
        <v>330</v>
      </c>
      <c r="O7" s="31" t="s">
        <v>333</v>
      </c>
      <c r="P7" s="31" t="s">
        <v>331</v>
      </c>
      <c r="Q7" s="31" t="s">
        <v>332</v>
      </c>
      <c r="R7" s="32" t="s">
        <v>358</v>
      </c>
      <c r="S7" s="32" t="s">
        <v>343</v>
      </c>
      <c r="T7" s="33" t="s">
        <v>334</v>
      </c>
      <c r="U7" s="33" t="s">
        <v>335</v>
      </c>
      <c r="V7" s="32" t="s">
        <v>344</v>
      </c>
      <c r="W7" s="34" t="s">
        <v>336</v>
      </c>
      <c r="X7" s="34" t="s">
        <v>337</v>
      </c>
      <c r="Y7" s="32" t="s">
        <v>345</v>
      </c>
      <c r="Z7" s="35" t="s">
        <v>498</v>
      </c>
      <c r="AA7" s="34" t="s">
        <v>499</v>
      </c>
      <c r="AB7" s="32" t="s">
        <v>346</v>
      </c>
      <c r="AC7" s="32" t="s">
        <v>347</v>
      </c>
      <c r="AD7" s="32" t="s">
        <v>348</v>
      </c>
      <c r="AE7" s="32" t="s">
        <v>349</v>
      </c>
      <c r="AF7" s="32" t="s">
        <v>350</v>
      </c>
      <c r="AG7" s="34" t="s">
        <v>351</v>
      </c>
      <c r="AH7" s="33" t="s">
        <v>352</v>
      </c>
      <c r="AI7" s="33" t="s">
        <v>353</v>
      </c>
      <c r="AJ7" s="32" t="s">
        <v>354</v>
      </c>
      <c r="AK7" s="33" t="s">
        <v>355</v>
      </c>
      <c r="AL7" s="34" t="s">
        <v>356</v>
      </c>
      <c r="AM7" s="32" t="s">
        <v>357</v>
      </c>
      <c r="AN7" s="36" t="s">
        <v>340</v>
      </c>
      <c r="AO7" s="36" t="s">
        <v>341</v>
      </c>
      <c r="AP7" s="32" t="s">
        <v>366</v>
      </c>
      <c r="AQ7" s="37" t="s">
        <v>342</v>
      </c>
      <c r="AZ7" s="149"/>
      <c r="BA7" s="149"/>
      <c r="BB7" s="149"/>
    </row>
    <row r="8" spans="1:54" x14ac:dyDescent="0.25">
      <c r="A8" s="23" t="s">
        <v>11</v>
      </c>
      <c r="B8" s="152" t="s">
        <v>1</v>
      </c>
      <c r="C8" s="81" t="s">
        <v>44</v>
      </c>
      <c r="D8" s="153" t="s">
        <v>21</v>
      </c>
      <c r="E8" s="170" t="s">
        <v>447</v>
      </c>
      <c r="F8" s="156" t="s">
        <v>69</v>
      </c>
      <c r="G8" s="153" t="s">
        <v>195</v>
      </c>
      <c r="H8" s="25">
        <v>0.36983834196392246</v>
      </c>
      <c r="I8" s="25">
        <v>29.866957746023829</v>
      </c>
      <c r="J8" s="25">
        <v>154.0587982979394</v>
      </c>
      <c r="K8" s="25">
        <v>4.8478391314743394E-2</v>
      </c>
      <c r="L8" s="25">
        <v>0</v>
      </c>
      <c r="M8" s="26">
        <f>SUM(H8:L8)</f>
        <v>184.34407277724191</v>
      </c>
      <c r="N8" s="25">
        <v>0</v>
      </c>
      <c r="O8" s="25">
        <v>0</v>
      </c>
      <c r="P8" s="25">
        <v>0</v>
      </c>
      <c r="Q8" s="25">
        <v>2.6154548210292097</v>
      </c>
      <c r="R8" s="26">
        <f>+N8+O8+P8+Q8</f>
        <v>2.6154548210292097</v>
      </c>
      <c r="S8" s="26">
        <v>9643.5681042654069</v>
      </c>
      <c r="T8" s="15">
        <v>4160.8099707255897</v>
      </c>
      <c r="U8" s="15">
        <v>429.87798354765823</v>
      </c>
      <c r="V8" s="16">
        <f>+T8+U8</f>
        <v>4590.6879542732477</v>
      </c>
      <c r="W8" s="25">
        <v>4565.585594593379</v>
      </c>
      <c r="X8" s="25">
        <v>1104.0351346995767</v>
      </c>
      <c r="Y8" s="26">
        <f>+W8+X8</f>
        <v>5669.6207292929557</v>
      </c>
      <c r="Z8" s="25">
        <v>11145.713061843366</v>
      </c>
      <c r="AA8" s="25">
        <v>2923.6949797252933</v>
      </c>
      <c r="AB8" s="26">
        <f>+Z8+AA8</f>
        <v>14069.408041568659</v>
      </c>
      <c r="AC8" s="26">
        <v>2140.3037025653039</v>
      </c>
      <c r="AD8" s="26">
        <v>6866.0803627538071</v>
      </c>
      <c r="AE8" s="26">
        <v>6743.929045132425</v>
      </c>
      <c r="AF8" s="26">
        <v>7160.8572183496726</v>
      </c>
      <c r="AG8" s="25">
        <v>3075.1994691962282</v>
      </c>
      <c r="AH8" s="25">
        <v>4321.302587140679</v>
      </c>
      <c r="AI8" s="25">
        <v>1862.3217208388248</v>
      </c>
      <c r="AJ8" s="26">
        <f t="shared" ref="AJ8:AJ39" si="0">AG8+AH8+AI8</f>
        <v>9258.8237771757322</v>
      </c>
      <c r="AK8" s="25">
        <v>1510.1636554351019</v>
      </c>
      <c r="AL8" s="25">
        <v>514.31587932646391</v>
      </c>
      <c r="AM8" s="26">
        <f>+AK8+AL8</f>
        <v>2024.4795347615659</v>
      </c>
      <c r="AN8" s="196">
        <f>AM8+AJ8+AF8+AE8+AD8+AC8+AB8+Y8+V8+S8+R8+M8</f>
        <v>68354.717997737054</v>
      </c>
      <c r="AO8" s="25">
        <f>(AN8/$AN$133)*PIB_2021_DANE!$T$22</f>
        <v>6773.497862868855</v>
      </c>
      <c r="AP8" s="26">
        <f>AO8+AN8</f>
        <v>75128.215860605909</v>
      </c>
      <c r="AQ8" s="197">
        <f>AP8/$AP$133</f>
        <v>0.4257747966573569</v>
      </c>
      <c r="AZ8" s="147"/>
      <c r="BA8" s="148"/>
      <c r="BB8" s="147"/>
    </row>
    <row r="9" spans="1:54" x14ac:dyDescent="0.25">
      <c r="A9" s="20" t="s">
        <v>11</v>
      </c>
      <c r="B9" s="154" t="s">
        <v>1</v>
      </c>
      <c r="C9" s="74" t="s">
        <v>45</v>
      </c>
      <c r="D9" s="155" t="s">
        <v>22</v>
      </c>
      <c r="E9" s="193" t="s">
        <v>447</v>
      </c>
      <c r="F9" s="156" t="s">
        <v>70</v>
      </c>
      <c r="G9" s="155" t="s">
        <v>196</v>
      </c>
      <c r="H9" s="25">
        <v>17.31411818542859</v>
      </c>
      <c r="I9" s="25">
        <v>27.427516862703854</v>
      </c>
      <c r="J9" s="25">
        <v>198.95289337701368</v>
      </c>
      <c r="K9" s="25">
        <v>0.32188820654485079</v>
      </c>
      <c r="L9" s="25">
        <v>0</v>
      </c>
      <c r="M9" s="26">
        <f t="shared" ref="M9:M72" si="1">SUM(H9:L9)</f>
        <v>244.01641663169099</v>
      </c>
      <c r="N9" s="25">
        <v>0</v>
      </c>
      <c r="O9" s="25">
        <v>0</v>
      </c>
      <c r="P9" s="25">
        <v>4.7100456803902944</v>
      </c>
      <c r="Q9" s="25">
        <v>0</v>
      </c>
      <c r="R9" s="26">
        <f t="shared" ref="R9:R72" si="2">+N9+O9+P9+Q9</f>
        <v>4.7100456803902944</v>
      </c>
      <c r="S9" s="26">
        <v>305.99311849625303</v>
      </c>
      <c r="T9" s="15">
        <v>143.66783499544135</v>
      </c>
      <c r="U9" s="15">
        <v>4.0168199081041189</v>
      </c>
      <c r="V9" s="16">
        <f t="shared" ref="V9:V72" si="3">+T9+U9</f>
        <v>147.68465490354546</v>
      </c>
      <c r="W9" s="25">
        <v>111.31538820004826</v>
      </c>
      <c r="X9" s="25">
        <v>8.5754932691487582</v>
      </c>
      <c r="Y9" s="26">
        <f t="shared" ref="Y9:Y72" si="4">+W9+X9</f>
        <v>119.89088146919701</v>
      </c>
      <c r="Z9" s="25">
        <v>321.16462668225057</v>
      </c>
      <c r="AA9" s="25">
        <v>66.385363491936658</v>
      </c>
      <c r="AB9" s="26">
        <f t="shared" ref="AB9:AB72" si="5">+Z9+AA9</f>
        <v>387.5499901741872</v>
      </c>
      <c r="AC9" s="26">
        <v>30.41498905424325</v>
      </c>
      <c r="AD9" s="26">
        <v>17.373303744443959</v>
      </c>
      <c r="AE9" s="26">
        <v>100.52389325075984</v>
      </c>
      <c r="AF9" s="26">
        <v>130.87808617422567</v>
      </c>
      <c r="AG9" s="25">
        <v>42.423353863870936</v>
      </c>
      <c r="AH9" s="25">
        <v>23.394139924073269</v>
      </c>
      <c r="AI9" s="25">
        <v>29.971041540254884</v>
      </c>
      <c r="AJ9" s="26">
        <f t="shared" si="0"/>
        <v>95.788535328199089</v>
      </c>
      <c r="AK9" s="25">
        <v>28.008244975974122</v>
      </c>
      <c r="AL9" s="25">
        <v>4.788596622476736</v>
      </c>
      <c r="AM9" s="26">
        <f t="shared" ref="AM9:AM72" si="6">+AK9+AL9</f>
        <v>32.796841598450861</v>
      </c>
      <c r="AN9" s="194">
        <f t="shared" ref="AN9:AN72" si="7">AM9+AJ9+AF9+AE9+AD9+AC9+AB9+Y9+V9+S9+R9+M9</f>
        <v>1617.6207565055865</v>
      </c>
      <c r="AO9" s="25">
        <f>(AN9/$AN$133)*PIB_2021_DANE!$T$22</f>
        <v>160.29545667185155</v>
      </c>
      <c r="AP9" s="16">
        <f t="shared" ref="AP9:AP72" si="8">AO9+AN9</f>
        <v>1777.9162131774381</v>
      </c>
      <c r="AQ9" s="195">
        <f t="shared" ref="AQ9:AQ72" si="9">AP9/$AP$133</f>
        <v>1.0076000148119805E-2</v>
      </c>
      <c r="AZ9" s="147"/>
      <c r="BA9" s="148"/>
      <c r="BB9" s="147"/>
    </row>
    <row r="10" spans="1:54" x14ac:dyDescent="0.25">
      <c r="A10" s="20" t="s">
        <v>11</v>
      </c>
      <c r="B10" s="154" t="s">
        <v>1</v>
      </c>
      <c r="C10" s="74" t="s">
        <v>45</v>
      </c>
      <c r="D10" s="155" t="s">
        <v>22</v>
      </c>
      <c r="E10" s="193" t="s">
        <v>447</v>
      </c>
      <c r="F10" s="156" t="s">
        <v>71</v>
      </c>
      <c r="G10" s="155" t="s">
        <v>197</v>
      </c>
      <c r="H10" s="25">
        <v>2.2674876503985053</v>
      </c>
      <c r="I10" s="25">
        <v>10.42157742936481</v>
      </c>
      <c r="J10" s="25">
        <v>358.61720301695993</v>
      </c>
      <c r="K10" s="25">
        <v>0.26336307023403238</v>
      </c>
      <c r="L10" s="25">
        <v>0</v>
      </c>
      <c r="M10" s="26">
        <f t="shared" si="1"/>
        <v>371.56963116695732</v>
      </c>
      <c r="N10" s="25">
        <v>0</v>
      </c>
      <c r="O10" s="25">
        <v>0</v>
      </c>
      <c r="P10" s="25">
        <v>99.285079124841545</v>
      </c>
      <c r="Q10" s="25">
        <v>0</v>
      </c>
      <c r="R10" s="26">
        <f t="shared" si="2"/>
        <v>99.285079124841545</v>
      </c>
      <c r="S10" s="26">
        <v>1144.3429495643959</v>
      </c>
      <c r="T10" s="15">
        <v>33.717669830093115</v>
      </c>
      <c r="U10" s="15">
        <v>7.1105507956453389</v>
      </c>
      <c r="V10" s="16">
        <f t="shared" si="3"/>
        <v>40.828220625738453</v>
      </c>
      <c r="W10" s="25">
        <v>54.882544235605216</v>
      </c>
      <c r="X10" s="25">
        <v>20.471751171426366</v>
      </c>
      <c r="Y10" s="26">
        <f t="shared" si="4"/>
        <v>75.354295407031586</v>
      </c>
      <c r="Z10" s="25">
        <v>150.96827510894298</v>
      </c>
      <c r="AA10" s="25">
        <v>187.17834469538329</v>
      </c>
      <c r="AB10" s="26">
        <f t="shared" si="5"/>
        <v>338.14661980432629</v>
      </c>
      <c r="AC10" s="26">
        <v>34.02052987971561</v>
      </c>
      <c r="AD10" s="26">
        <v>26.37423967884942</v>
      </c>
      <c r="AE10" s="26">
        <v>105.71057276504575</v>
      </c>
      <c r="AF10" s="26">
        <v>182.23752827104491</v>
      </c>
      <c r="AG10" s="25">
        <v>44.200741472820418</v>
      </c>
      <c r="AH10" s="25">
        <v>28.660441013818367</v>
      </c>
      <c r="AI10" s="25">
        <v>33.418819800103194</v>
      </c>
      <c r="AJ10" s="26">
        <f t="shared" si="0"/>
        <v>106.28000228674198</v>
      </c>
      <c r="AK10" s="25">
        <v>22.937294200292939</v>
      </c>
      <c r="AL10" s="25">
        <v>11.703135710126018</v>
      </c>
      <c r="AM10" s="26">
        <f t="shared" si="6"/>
        <v>34.640429910418959</v>
      </c>
      <c r="AN10" s="194">
        <f t="shared" si="7"/>
        <v>2558.7900984851076</v>
      </c>
      <c r="AO10" s="25">
        <f>(AN10/$AN$133)*PIB_2021_DANE!$T$22</f>
        <v>253.55907787071342</v>
      </c>
      <c r="AP10" s="16">
        <f t="shared" si="8"/>
        <v>2812.3491763558209</v>
      </c>
      <c r="AQ10" s="195">
        <f t="shared" si="9"/>
        <v>1.5938451152814687E-2</v>
      </c>
      <c r="AZ10" s="147"/>
      <c r="BA10" s="148"/>
      <c r="BB10" s="147"/>
    </row>
    <row r="11" spans="1:54" x14ac:dyDescent="0.25">
      <c r="A11" s="20" t="s">
        <v>11</v>
      </c>
      <c r="B11" s="154" t="s">
        <v>1</v>
      </c>
      <c r="C11" s="74" t="s">
        <v>45</v>
      </c>
      <c r="D11" s="155" t="s">
        <v>22</v>
      </c>
      <c r="E11" s="193" t="s">
        <v>447</v>
      </c>
      <c r="F11" s="156" t="s">
        <v>72</v>
      </c>
      <c r="G11" s="155" t="s">
        <v>198</v>
      </c>
      <c r="H11" s="25">
        <v>0.96246226712247529</v>
      </c>
      <c r="I11" s="25">
        <v>9.7880445512136252</v>
      </c>
      <c r="J11" s="25">
        <v>53.679217545298847</v>
      </c>
      <c r="K11" s="25">
        <v>0.27275915129277079</v>
      </c>
      <c r="L11" s="25">
        <v>0</v>
      </c>
      <c r="M11" s="26">
        <f t="shared" si="1"/>
        <v>64.702483514927721</v>
      </c>
      <c r="N11" s="25">
        <v>0</v>
      </c>
      <c r="O11" s="25">
        <v>0</v>
      </c>
      <c r="P11" s="25">
        <v>0.29806647704553363</v>
      </c>
      <c r="Q11" s="25">
        <v>0</v>
      </c>
      <c r="R11" s="26">
        <f t="shared" si="2"/>
        <v>0.29806647704553363</v>
      </c>
      <c r="S11" s="26">
        <v>2187.6851858584268</v>
      </c>
      <c r="T11" s="15">
        <v>113.38559603169932</v>
      </c>
      <c r="U11" s="15">
        <v>71.533120105758087</v>
      </c>
      <c r="V11" s="16">
        <f t="shared" si="3"/>
        <v>184.91871613745741</v>
      </c>
      <c r="W11" s="25">
        <v>68.553695091328649</v>
      </c>
      <c r="X11" s="25">
        <v>49.603732172960441</v>
      </c>
      <c r="Y11" s="26">
        <f t="shared" si="4"/>
        <v>118.15742726428908</v>
      </c>
      <c r="Z11" s="25">
        <v>1636.3078829119263</v>
      </c>
      <c r="AA11" s="25">
        <v>639.2882715161038</v>
      </c>
      <c r="AB11" s="26">
        <f t="shared" si="5"/>
        <v>2275.5961544280299</v>
      </c>
      <c r="AC11" s="26">
        <v>402.76758383450095</v>
      </c>
      <c r="AD11" s="26">
        <v>236.13888376241542</v>
      </c>
      <c r="AE11" s="26">
        <v>1213.2667696962951</v>
      </c>
      <c r="AF11" s="26">
        <v>1002.4513118346434</v>
      </c>
      <c r="AG11" s="25">
        <v>494.30647033280752</v>
      </c>
      <c r="AH11" s="25">
        <v>558.35045623702194</v>
      </c>
      <c r="AI11" s="25">
        <v>316.14907310217978</v>
      </c>
      <c r="AJ11" s="26">
        <f t="shared" si="0"/>
        <v>1368.8059996720092</v>
      </c>
      <c r="AK11" s="25">
        <v>302.28509727698253</v>
      </c>
      <c r="AL11" s="25">
        <v>123.95042965228771</v>
      </c>
      <c r="AM11" s="26">
        <f t="shared" si="6"/>
        <v>426.23552692927024</v>
      </c>
      <c r="AN11" s="194">
        <f t="shared" si="7"/>
        <v>9481.0241094093126</v>
      </c>
      <c r="AO11" s="25">
        <f>(AN11/$AN$133)*PIB_2021_DANE!$T$22</f>
        <v>939.50642214657557</v>
      </c>
      <c r="AP11" s="16">
        <f t="shared" si="8"/>
        <v>10420.530531555889</v>
      </c>
      <c r="AQ11" s="195">
        <f t="shared" si="9"/>
        <v>5.9056364074545523E-2</v>
      </c>
      <c r="AZ11" s="147"/>
      <c r="BA11" s="148"/>
      <c r="BB11" s="147"/>
    </row>
    <row r="12" spans="1:54" x14ac:dyDescent="0.25">
      <c r="A12" s="20" t="s">
        <v>11</v>
      </c>
      <c r="B12" s="154" t="s">
        <v>1</v>
      </c>
      <c r="C12" s="74" t="s">
        <v>45</v>
      </c>
      <c r="D12" s="155" t="s">
        <v>22</v>
      </c>
      <c r="E12" s="193" t="s">
        <v>447</v>
      </c>
      <c r="F12" s="156" t="s">
        <v>73</v>
      </c>
      <c r="G12" s="155" t="s">
        <v>199</v>
      </c>
      <c r="H12" s="25">
        <v>0.36983011881029215</v>
      </c>
      <c r="I12" s="25">
        <v>1.9036934460627704</v>
      </c>
      <c r="J12" s="25">
        <v>9.8999762311590853</v>
      </c>
      <c r="K12" s="25">
        <v>0</v>
      </c>
      <c r="L12" s="25">
        <v>0</v>
      </c>
      <c r="M12" s="26">
        <f t="shared" si="1"/>
        <v>12.173499796032148</v>
      </c>
      <c r="N12" s="25">
        <v>0</v>
      </c>
      <c r="O12" s="25">
        <v>0</v>
      </c>
      <c r="P12" s="25">
        <v>0</v>
      </c>
      <c r="Q12" s="25">
        <v>0</v>
      </c>
      <c r="R12" s="26">
        <f t="shared" si="2"/>
        <v>0</v>
      </c>
      <c r="S12" s="26">
        <v>592.08465955750637</v>
      </c>
      <c r="T12" s="15">
        <v>25.894771337180362</v>
      </c>
      <c r="U12" s="15">
        <v>10.960586327278174</v>
      </c>
      <c r="V12" s="16">
        <f t="shared" si="3"/>
        <v>36.855357664458538</v>
      </c>
      <c r="W12" s="25">
        <v>31.61485503192602</v>
      </c>
      <c r="X12" s="25">
        <v>2.9215417749079342</v>
      </c>
      <c r="Y12" s="26">
        <f t="shared" si="4"/>
        <v>34.536396806833956</v>
      </c>
      <c r="Z12" s="25">
        <v>212.69277856045144</v>
      </c>
      <c r="AA12" s="25">
        <v>109.77450820994459</v>
      </c>
      <c r="AB12" s="26">
        <f t="shared" si="5"/>
        <v>322.46728677039602</v>
      </c>
      <c r="AC12" s="26">
        <v>63.932444621252358</v>
      </c>
      <c r="AD12" s="26">
        <v>34.177463282605572</v>
      </c>
      <c r="AE12" s="26">
        <v>172.03690744162105</v>
      </c>
      <c r="AF12" s="26">
        <v>163.53015551357115</v>
      </c>
      <c r="AG12" s="25">
        <v>93.448957178130328</v>
      </c>
      <c r="AH12" s="25">
        <v>37.544697519042643</v>
      </c>
      <c r="AI12" s="25">
        <v>37.190044908841479</v>
      </c>
      <c r="AJ12" s="26">
        <f t="shared" si="0"/>
        <v>168.18369960601447</v>
      </c>
      <c r="AK12" s="25">
        <v>39.317536569424512</v>
      </c>
      <c r="AL12" s="25">
        <v>17.744983097523821</v>
      </c>
      <c r="AM12" s="26">
        <f t="shared" si="6"/>
        <v>57.062519666948333</v>
      </c>
      <c r="AN12" s="194">
        <f t="shared" si="7"/>
        <v>1657.0403907272398</v>
      </c>
      <c r="AO12" s="25">
        <f>(AN12/$AN$133)*PIB_2021_DANE!$T$22</f>
        <v>164.20168020662322</v>
      </c>
      <c r="AP12" s="16">
        <f t="shared" si="8"/>
        <v>1821.242070933863</v>
      </c>
      <c r="AQ12" s="195">
        <f t="shared" si="9"/>
        <v>1.0321541161771378E-2</v>
      </c>
      <c r="AZ12" s="147"/>
      <c r="BA12" s="148"/>
      <c r="BB12" s="147"/>
    </row>
    <row r="13" spans="1:54" x14ac:dyDescent="0.25">
      <c r="A13" s="20" t="s">
        <v>11</v>
      </c>
      <c r="B13" s="154" t="s">
        <v>1</v>
      </c>
      <c r="C13" s="74" t="s">
        <v>46</v>
      </c>
      <c r="D13" s="155" t="s">
        <v>23</v>
      </c>
      <c r="E13" s="193" t="s">
        <v>447</v>
      </c>
      <c r="F13" s="156" t="s">
        <v>74</v>
      </c>
      <c r="G13" s="155" t="s">
        <v>200</v>
      </c>
      <c r="H13" s="25">
        <v>3.7197507206581742E-2</v>
      </c>
      <c r="I13" s="25">
        <v>2.1538230055389147</v>
      </c>
      <c r="J13" s="25">
        <v>6.1175613623629967</v>
      </c>
      <c r="K13" s="25">
        <v>7.7696370386480779E-2</v>
      </c>
      <c r="L13" s="25">
        <v>0</v>
      </c>
      <c r="M13" s="26">
        <f t="shared" si="1"/>
        <v>8.3862782454949727</v>
      </c>
      <c r="N13" s="25">
        <v>0</v>
      </c>
      <c r="O13" s="25">
        <v>0</v>
      </c>
      <c r="P13" s="25">
        <v>0</v>
      </c>
      <c r="Q13" s="25">
        <v>0</v>
      </c>
      <c r="R13" s="26">
        <f t="shared" si="2"/>
        <v>0</v>
      </c>
      <c r="S13" s="26">
        <v>1151.4026293761733</v>
      </c>
      <c r="T13" s="15">
        <v>89.75415777201907</v>
      </c>
      <c r="U13" s="15">
        <v>49.666003695210527</v>
      </c>
      <c r="V13" s="16">
        <f t="shared" si="3"/>
        <v>139.4201614672296</v>
      </c>
      <c r="W13" s="25">
        <v>168.49086898565363</v>
      </c>
      <c r="X13" s="25">
        <v>107.5403194562318</v>
      </c>
      <c r="Y13" s="26">
        <f t="shared" si="4"/>
        <v>276.03118844188543</v>
      </c>
      <c r="Z13" s="25">
        <v>923.37687483956768</v>
      </c>
      <c r="AA13" s="25">
        <v>303.6717833163712</v>
      </c>
      <c r="AB13" s="26">
        <f t="shared" si="5"/>
        <v>1227.0486581559389</v>
      </c>
      <c r="AC13" s="26">
        <v>233.02664658839942</v>
      </c>
      <c r="AD13" s="26">
        <v>274.06231334970437</v>
      </c>
      <c r="AE13" s="26">
        <v>904.18484341956059</v>
      </c>
      <c r="AF13" s="26">
        <v>604.65640578208513</v>
      </c>
      <c r="AG13" s="25">
        <v>380.34058058363269</v>
      </c>
      <c r="AH13" s="25">
        <v>172.68243596717818</v>
      </c>
      <c r="AI13" s="25">
        <v>173.5486289976478</v>
      </c>
      <c r="AJ13" s="26">
        <f t="shared" si="0"/>
        <v>726.57164554845872</v>
      </c>
      <c r="AK13" s="25">
        <v>170.97866363854658</v>
      </c>
      <c r="AL13" s="25">
        <v>47.982176392010096</v>
      </c>
      <c r="AM13" s="26">
        <f t="shared" si="6"/>
        <v>218.96084003055668</v>
      </c>
      <c r="AN13" s="194">
        <f t="shared" si="7"/>
        <v>5763.7516104054866</v>
      </c>
      <c r="AO13" s="25">
        <f>(AN13/$AN$133)*PIB_2021_DANE!$T$22</f>
        <v>571.14944452672557</v>
      </c>
      <c r="AP13" s="16">
        <f t="shared" si="8"/>
        <v>6334.901054932212</v>
      </c>
      <c r="AQ13" s="195">
        <f t="shared" si="9"/>
        <v>3.590184030874289E-2</v>
      </c>
      <c r="AZ13" s="147"/>
      <c r="BA13" s="148"/>
      <c r="BB13" s="147"/>
    </row>
    <row r="14" spans="1:54" x14ac:dyDescent="0.25">
      <c r="A14" s="20" t="s">
        <v>11</v>
      </c>
      <c r="B14" s="154" t="s">
        <v>1</v>
      </c>
      <c r="C14" s="74" t="s">
        <v>46</v>
      </c>
      <c r="D14" s="155" t="s">
        <v>23</v>
      </c>
      <c r="E14" s="193" t="s">
        <v>447</v>
      </c>
      <c r="F14" s="156" t="s">
        <v>75</v>
      </c>
      <c r="G14" s="155" t="s">
        <v>201</v>
      </c>
      <c r="H14" s="25">
        <v>0</v>
      </c>
      <c r="I14" s="25">
        <v>0</v>
      </c>
      <c r="J14" s="25">
        <v>0.66858944965708489</v>
      </c>
      <c r="K14" s="25">
        <v>0</v>
      </c>
      <c r="L14" s="25">
        <v>0</v>
      </c>
      <c r="M14" s="26">
        <f t="shared" si="1"/>
        <v>0.66858944965708489</v>
      </c>
      <c r="N14" s="25">
        <v>0</v>
      </c>
      <c r="O14" s="25">
        <v>0</v>
      </c>
      <c r="P14" s="25">
        <v>0</v>
      </c>
      <c r="Q14" s="25">
        <v>0</v>
      </c>
      <c r="R14" s="26">
        <f t="shared" si="2"/>
        <v>0</v>
      </c>
      <c r="S14" s="26">
        <v>2484.0215771162007</v>
      </c>
      <c r="T14" s="15">
        <v>114.58098067212735</v>
      </c>
      <c r="U14" s="15">
        <v>54.953134510592498</v>
      </c>
      <c r="V14" s="16">
        <f t="shared" si="3"/>
        <v>169.53411518271986</v>
      </c>
      <c r="W14" s="25">
        <v>201.65721034618136</v>
      </c>
      <c r="X14" s="25">
        <v>145.93764495443111</v>
      </c>
      <c r="Y14" s="26">
        <f t="shared" si="4"/>
        <v>347.59485530061249</v>
      </c>
      <c r="Z14" s="25">
        <v>1206.746708490216</v>
      </c>
      <c r="AA14" s="25">
        <v>431.79292353583173</v>
      </c>
      <c r="AB14" s="26">
        <f t="shared" si="5"/>
        <v>1638.5396320260477</v>
      </c>
      <c r="AC14" s="26">
        <v>245.75346605519735</v>
      </c>
      <c r="AD14" s="26">
        <v>219.01422702060702</v>
      </c>
      <c r="AE14" s="26">
        <v>760.88435453429975</v>
      </c>
      <c r="AF14" s="26">
        <v>735.11285087252281</v>
      </c>
      <c r="AG14" s="25">
        <v>320.68048743085222</v>
      </c>
      <c r="AH14" s="25">
        <v>224.24104397120385</v>
      </c>
      <c r="AI14" s="25">
        <v>146.81545709793608</v>
      </c>
      <c r="AJ14" s="26">
        <f t="shared" si="0"/>
        <v>691.73698849999209</v>
      </c>
      <c r="AK14" s="25">
        <v>162.57573189471037</v>
      </c>
      <c r="AL14" s="25">
        <v>36.720045924925842</v>
      </c>
      <c r="AM14" s="26">
        <f t="shared" si="6"/>
        <v>199.29577781963621</v>
      </c>
      <c r="AN14" s="194">
        <f t="shared" si="7"/>
        <v>7492.1564338774933</v>
      </c>
      <c r="AO14" s="25">
        <f>(AN14/$AN$133)*PIB_2021_DANE!$T$22</f>
        <v>742.42286530724061</v>
      </c>
      <c r="AP14" s="16">
        <f t="shared" si="8"/>
        <v>8234.5792991847338</v>
      </c>
      <c r="AQ14" s="195">
        <f t="shared" si="9"/>
        <v>4.6667903483486026E-2</v>
      </c>
      <c r="AZ14" s="147"/>
      <c r="BA14" s="148"/>
      <c r="BB14" s="147"/>
    </row>
    <row r="15" spans="1:54" x14ac:dyDescent="0.25">
      <c r="A15" s="20" t="s">
        <v>11</v>
      </c>
      <c r="B15" s="154" t="s">
        <v>1</v>
      </c>
      <c r="C15" s="74" t="s">
        <v>46</v>
      </c>
      <c r="D15" s="155" t="s">
        <v>23</v>
      </c>
      <c r="E15" s="193" t="s">
        <v>447</v>
      </c>
      <c r="F15" s="156" t="s">
        <v>76</v>
      </c>
      <c r="G15" s="155" t="s">
        <v>202</v>
      </c>
      <c r="H15" s="25">
        <v>0.67704242238960333</v>
      </c>
      <c r="I15" s="25">
        <v>1.7002372640541619</v>
      </c>
      <c r="J15" s="25">
        <v>7.5367880526777613</v>
      </c>
      <c r="K15" s="25">
        <v>0</v>
      </c>
      <c r="L15" s="25">
        <v>0</v>
      </c>
      <c r="M15" s="26">
        <f t="shared" si="1"/>
        <v>9.9140677391215259</v>
      </c>
      <c r="N15" s="25">
        <v>0</v>
      </c>
      <c r="O15" s="25">
        <v>0</v>
      </c>
      <c r="P15" s="25">
        <v>0</v>
      </c>
      <c r="Q15" s="25">
        <v>0</v>
      </c>
      <c r="R15" s="26">
        <f t="shared" si="2"/>
        <v>0</v>
      </c>
      <c r="S15" s="26">
        <v>1066.3314921915298</v>
      </c>
      <c r="T15" s="15">
        <v>42.414684333098094</v>
      </c>
      <c r="U15" s="15">
        <v>12.785458134177961</v>
      </c>
      <c r="V15" s="16">
        <f t="shared" si="3"/>
        <v>55.200142467276052</v>
      </c>
      <c r="W15" s="25">
        <v>116.48905295697794</v>
      </c>
      <c r="X15" s="25">
        <v>3.7424742249542722</v>
      </c>
      <c r="Y15" s="26">
        <f t="shared" si="4"/>
        <v>120.23152718193222</v>
      </c>
      <c r="Z15" s="25">
        <v>221.64537501712749</v>
      </c>
      <c r="AA15" s="25">
        <v>82.192761830114492</v>
      </c>
      <c r="AB15" s="26">
        <f t="shared" si="5"/>
        <v>303.83813684724197</v>
      </c>
      <c r="AC15" s="26">
        <v>65.666862428999565</v>
      </c>
      <c r="AD15" s="26">
        <v>27.218027764053708</v>
      </c>
      <c r="AE15" s="26">
        <v>205.95825750844341</v>
      </c>
      <c r="AF15" s="26">
        <v>192.2453210105345</v>
      </c>
      <c r="AG15" s="25">
        <v>59.530031471918313</v>
      </c>
      <c r="AH15" s="25">
        <v>38.94336185646192</v>
      </c>
      <c r="AI15" s="25">
        <v>32.351179762001948</v>
      </c>
      <c r="AJ15" s="26">
        <f t="shared" si="0"/>
        <v>130.82457309038219</v>
      </c>
      <c r="AK15" s="25">
        <v>32.587345529933124</v>
      </c>
      <c r="AL15" s="25">
        <v>3.0248275093854544</v>
      </c>
      <c r="AM15" s="26">
        <f t="shared" si="6"/>
        <v>35.612173039318577</v>
      </c>
      <c r="AN15" s="194">
        <f t="shared" si="7"/>
        <v>2213.0405812688332</v>
      </c>
      <c r="AO15" s="25">
        <f>(AN15/$AN$133)*PIB_2021_DANE!$T$22</f>
        <v>219.29760061569925</v>
      </c>
      <c r="AP15" s="16">
        <f t="shared" si="8"/>
        <v>2432.3381818845323</v>
      </c>
      <c r="AQ15" s="195">
        <f t="shared" si="9"/>
        <v>1.3784811510968572E-2</v>
      </c>
      <c r="AZ15" s="147"/>
      <c r="BA15" s="148"/>
      <c r="BB15" s="147"/>
    </row>
    <row r="16" spans="1:54" x14ac:dyDescent="0.25">
      <c r="A16" s="20" t="s">
        <v>11</v>
      </c>
      <c r="B16" s="154" t="s">
        <v>1</v>
      </c>
      <c r="C16" s="74" t="s">
        <v>46</v>
      </c>
      <c r="D16" s="155" t="s">
        <v>23</v>
      </c>
      <c r="E16" s="193" t="s">
        <v>447</v>
      </c>
      <c r="F16" s="156" t="s">
        <v>77</v>
      </c>
      <c r="G16" s="155" t="s">
        <v>203</v>
      </c>
      <c r="H16" s="25">
        <v>0.18213768696441879</v>
      </c>
      <c r="I16" s="25">
        <v>1.1799583744924015E-2</v>
      </c>
      <c r="J16" s="25">
        <v>0.47348884077866016</v>
      </c>
      <c r="K16" s="25">
        <v>0</v>
      </c>
      <c r="L16" s="25">
        <v>0</v>
      </c>
      <c r="M16" s="26">
        <f t="shared" si="1"/>
        <v>0.6674261114880029</v>
      </c>
      <c r="N16" s="25">
        <v>0</v>
      </c>
      <c r="O16" s="25">
        <v>0</v>
      </c>
      <c r="P16" s="25">
        <v>0</v>
      </c>
      <c r="Q16" s="25">
        <v>0</v>
      </c>
      <c r="R16" s="26">
        <f t="shared" si="2"/>
        <v>0</v>
      </c>
      <c r="S16" s="26">
        <v>933.32097738379298</v>
      </c>
      <c r="T16" s="15">
        <v>50.022410055902093</v>
      </c>
      <c r="U16" s="15">
        <v>22.343749901541184</v>
      </c>
      <c r="V16" s="16">
        <f t="shared" si="3"/>
        <v>72.366159957443273</v>
      </c>
      <c r="W16" s="25">
        <v>93.185687431873106</v>
      </c>
      <c r="X16" s="25">
        <v>22.511306266361121</v>
      </c>
      <c r="Y16" s="26">
        <f t="shared" si="4"/>
        <v>115.69699369823422</v>
      </c>
      <c r="Z16" s="25">
        <v>428.95259395416235</v>
      </c>
      <c r="AA16" s="25">
        <v>223.32551536289435</v>
      </c>
      <c r="AB16" s="26">
        <f t="shared" si="5"/>
        <v>652.27810931705676</v>
      </c>
      <c r="AC16" s="26">
        <v>106.42328069623375</v>
      </c>
      <c r="AD16" s="26">
        <v>73.201153051333165</v>
      </c>
      <c r="AE16" s="26">
        <v>339.90176598785604</v>
      </c>
      <c r="AF16" s="26">
        <v>316.46920457237496</v>
      </c>
      <c r="AG16" s="25">
        <v>187.46785985456634</v>
      </c>
      <c r="AH16" s="25">
        <v>191.72743990103356</v>
      </c>
      <c r="AI16" s="25">
        <v>40.014460871789147</v>
      </c>
      <c r="AJ16" s="26">
        <f t="shared" si="0"/>
        <v>419.20976062738902</v>
      </c>
      <c r="AK16" s="25">
        <v>59.625378306190726</v>
      </c>
      <c r="AL16" s="25">
        <v>13.662347466621426</v>
      </c>
      <c r="AM16" s="26">
        <f t="shared" si="6"/>
        <v>73.287725772812152</v>
      </c>
      <c r="AN16" s="194">
        <f t="shared" si="7"/>
        <v>3102.8225571760145</v>
      </c>
      <c r="AO16" s="25">
        <f>(AN16/$AN$133)*PIB_2021_DANE!$T$22</f>
        <v>307.4690756618848</v>
      </c>
      <c r="AP16" s="16">
        <f t="shared" si="8"/>
        <v>3410.2916328378992</v>
      </c>
      <c r="AQ16" s="195">
        <f t="shared" si="9"/>
        <v>1.9327175680678165E-2</v>
      </c>
      <c r="AZ16" s="147"/>
      <c r="BA16" s="148"/>
      <c r="BB16" s="147"/>
    </row>
    <row r="17" spans="1:54" x14ac:dyDescent="0.25">
      <c r="A17" s="20" t="s">
        <v>11</v>
      </c>
      <c r="B17" s="154" t="s">
        <v>1</v>
      </c>
      <c r="C17" s="74" t="s">
        <v>46</v>
      </c>
      <c r="D17" s="155" t="s">
        <v>23</v>
      </c>
      <c r="E17" s="193" t="s">
        <v>447</v>
      </c>
      <c r="F17" s="156" t="s">
        <v>78</v>
      </c>
      <c r="G17" s="155" t="s">
        <v>204</v>
      </c>
      <c r="H17" s="25">
        <v>2.4281048102219884</v>
      </c>
      <c r="I17" s="25">
        <v>0.28211768486110911</v>
      </c>
      <c r="J17" s="25">
        <v>40.114970191794178</v>
      </c>
      <c r="K17" s="25">
        <v>0</v>
      </c>
      <c r="L17" s="25">
        <v>0</v>
      </c>
      <c r="M17" s="26">
        <f t="shared" si="1"/>
        <v>42.825192686877273</v>
      </c>
      <c r="N17" s="25">
        <v>0</v>
      </c>
      <c r="O17" s="25">
        <v>0</v>
      </c>
      <c r="P17" s="25">
        <v>0</v>
      </c>
      <c r="Q17" s="25">
        <v>0</v>
      </c>
      <c r="R17" s="26">
        <f t="shared" si="2"/>
        <v>0</v>
      </c>
      <c r="S17" s="26">
        <v>648.18031433488534</v>
      </c>
      <c r="T17" s="15">
        <v>23.226644482894674</v>
      </c>
      <c r="U17" s="15">
        <v>8.5442703343589184</v>
      </c>
      <c r="V17" s="16">
        <f t="shared" si="3"/>
        <v>31.77091481725359</v>
      </c>
      <c r="W17" s="25">
        <v>30.221232018368013</v>
      </c>
      <c r="X17" s="25">
        <v>16.259019462215306</v>
      </c>
      <c r="Y17" s="26">
        <f t="shared" si="4"/>
        <v>46.48025148058332</v>
      </c>
      <c r="Z17" s="25">
        <v>170.84780136456106</v>
      </c>
      <c r="AA17" s="25">
        <v>120.82393921852383</v>
      </c>
      <c r="AB17" s="26">
        <f t="shared" si="5"/>
        <v>291.6717405830849</v>
      </c>
      <c r="AC17" s="26">
        <v>63.932712346810561</v>
      </c>
      <c r="AD17" s="26">
        <v>50.699919725806673</v>
      </c>
      <c r="AE17" s="26">
        <v>169.72208807347698</v>
      </c>
      <c r="AF17" s="26">
        <v>178.42121074267286</v>
      </c>
      <c r="AG17" s="25">
        <v>120.78501348395457</v>
      </c>
      <c r="AH17" s="25">
        <v>69.824477753080302</v>
      </c>
      <c r="AI17" s="25">
        <v>51.667216176936194</v>
      </c>
      <c r="AJ17" s="26">
        <f t="shared" si="0"/>
        <v>242.27670741397108</v>
      </c>
      <c r="AK17" s="25">
        <v>35.906157355839156</v>
      </c>
      <c r="AL17" s="25">
        <v>14.806795110472203</v>
      </c>
      <c r="AM17" s="26">
        <f t="shared" si="6"/>
        <v>50.712952466311357</v>
      </c>
      <c r="AN17" s="194">
        <f t="shared" si="7"/>
        <v>1816.6940046717343</v>
      </c>
      <c r="AO17" s="25">
        <f>(AN17/$AN$133)*PIB_2021_DANE!$T$22</f>
        <v>180.02229134407426</v>
      </c>
      <c r="AP17" s="16">
        <f t="shared" si="8"/>
        <v>1996.7162960158087</v>
      </c>
      <c r="AQ17" s="195">
        <f t="shared" si="9"/>
        <v>1.1316007776571541E-2</v>
      </c>
      <c r="AZ17" s="147"/>
      <c r="BA17" s="148"/>
      <c r="BB17" s="147"/>
    </row>
    <row r="18" spans="1:54" x14ac:dyDescent="0.25">
      <c r="A18" s="20" t="s">
        <v>12</v>
      </c>
      <c r="B18" s="154" t="s">
        <v>2</v>
      </c>
      <c r="C18" s="74" t="s">
        <v>47</v>
      </c>
      <c r="D18" s="155" t="s">
        <v>2</v>
      </c>
      <c r="E18" s="193" t="s">
        <v>439</v>
      </c>
      <c r="F18" s="156" t="s">
        <v>79</v>
      </c>
      <c r="G18" s="155" t="s">
        <v>205</v>
      </c>
      <c r="H18" s="25">
        <v>0</v>
      </c>
      <c r="I18" s="25">
        <v>24.540372599014905</v>
      </c>
      <c r="J18" s="25">
        <v>50.960120121419656</v>
      </c>
      <c r="K18" s="25">
        <v>0.76798545662014783</v>
      </c>
      <c r="L18" s="25">
        <v>0</v>
      </c>
      <c r="M18" s="26">
        <f t="shared" si="1"/>
        <v>76.268478177054718</v>
      </c>
      <c r="N18" s="25">
        <v>0</v>
      </c>
      <c r="O18" s="25">
        <v>0</v>
      </c>
      <c r="P18" s="25">
        <v>29.291055303186582</v>
      </c>
      <c r="Q18" s="25">
        <v>0</v>
      </c>
      <c r="R18" s="26">
        <f t="shared" si="2"/>
        <v>29.291055303186582</v>
      </c>
      <c r="S18" s="26">
        <v>8.4926842139163075</v>
      </c>
      <c r="T18" s="15">
        <v>2.6366785275333897</v>
      </c>
      <c r="U18" s="15">
        <v>10.671881558004243</v>
      </c>
      <c r="V18" s="16">
        <f t="shared" si="3"/>
        <v>13.308560085537632</v>
      </c>
      <c r="W18" s="25">
        <v>16.717233329252355</v>
      </c>
      <c r="X18" s="25">
        <v>9.4802516114914681</v>
      </c>
      <c r="Y18" s="26">
        <f t="shared" si="4"/>
        <v>26.197484940743824</v>
      </c>
      <c r="Z18" s="25">
        <v>33.177518485418837</v>
      </c>
      <c r="AA18" s="25">
        <v>40.438550106326375</v>
      </c>
      <c r="AB18" s="26">
        <f t="shared" si="5"/>
        <v>73.616068591745204</v>
      </c>
      <c r="AC18" s="26">
        <v>10.32556681792391</v>
      </c>
      <c r="AD18" s="26">
        <v>0.73760193632275617</v>
      </c>
      <c r="AE18" s="26">
        <v>22.980468979209107</v>
      </c>
      <c r="AF18" s="26">
        <v>32.236795734921756</v>
      </c>
      <c r="AG18" s="25">
        <v>21.661452652133011</v>
      </c>
      <c r="AH18" s="25">
        <v>21.472052281681609</v>
      </c>
      <c r="AI18" s="25">
        <v>22.114511591014278</v>
      </c>
      <c r="AJ18" s="26">
        <f t="shared" si="0"/>
        <v>65.248016524828898</v>
      </c>
      <c r="AK18" s="25">
        <v>6.0788002358809372</v>
      </c>
      <c r="AL18" s="25">
        <v>5.2565507867097354</v>
      </c>
      <c r="AM18" s="26">
        <f t="shared" si="6"/>
        <v>11.335351022590672</v>
      </c>
      <c r="AN18" s="194">
        <f t="shared" si="7"/>
        <v>370.03813232798137</v>
      </c>
      <c r="AO18" s="25">
        <f>(AN18/$AN$133)*PIB_2021_DANE!$T$22</f>
        <v>36.668317446449606</v>
      </c>
      <c r="AP18" s="16">
        <f t="shared" si="8"/>
        <v>406.70644977443101</v>
      </c>
      <c r="AQ18" s="195">
        <f t="shared" si="9"/>
        <v>2.3049310298175812E-3</v>
      </c>
      <c r="AZ18" s="147"/>
      <c r="BA18" s="148"/>
      <c r="BB18" s="147"/>
    </row>
    <row r="19" spans="1:54" x14ac:dyDescent="0.25">
      <c r="A19" s="20" t="s">
        <v>12</v>
      </c>
      <c r="B19" s="154" t="s">
        <v>2</v>
      </c>
      <c r="C19" s="74" t="s">
        <v>47</v>
      </c>
      <c r="D19" s="155" t="s">
        <v>2</v>
      </c>
      <c r="E19" s="193" t="s">
        <v>439</v>
      </c>
      <c r="F19" s="156" t="s">
        <v>80</v>
      </c>
      <c r="G19" s="155" t="s">
        <v>206</v>
      </c>
      <c r="H19" s="25">
        <v>0</v>
      </c>
      <c r="I19" s="25">
        <v>8.4276656029471795</v>
      </c>
      <c r="J19" s="25">
        <v>58.308017085784776</v>
      </c>
      <c r="K19" s="25">
        <v>0.98234110958640508</v>
      </c>
      <c r="L19" s="25">
        <v>0</v>
      </c>
      <c r="M19" s="26">
        <f t="shared" si="1"/>
        <v>67.718023798318356</v>
      </c>
      <c r="N19" s="25">
        <v>0</v>
      </c>
      <c r="O19" s="25">
        <v>0</v>
      </c>
      <c r="P19" s="25">
        <v>1006.0790657542161</v>
      </c>
      <c r="Q19" s="25">
        <v>0</v>
      </c>
      <c r="R19" s="26">
        <f t="shared" si="2"/>
        <v>1006.0790657542161</v>
      </c>
      <c r="S19" s="26">
        <v>107.69822433293463</v>
      </c>
      <c r="T19" s="15">
        <v>34.721676337531463</v>
      </c>
      <c r="U19" s="15">
        <v>19.873503790040434</v>
      </c>
      <c r="V19" s="16">
        <f t="shared" si="3"/>
        <v>54.595180127571894</v>
      </c>
      <c r="W19" s="25">
        <v>52.129029242396307</v>
      </c>
      <c r="X19" s="25">
        <v>48.391373671396686</v>
      </c>
      <c r="Y19" s="26">
        <f t="shared" si="4"/>
        <v>100.52040291379299</v>
      </c>
      <c r="Z19" s="25">
        <v>379.3691743631091</v>
      </c>
      <c r="AA19" s="25">
        <v>141.26121557976168</v>
      </c>
      <c r="AB19" s="26">
        <f t="shared" si="5"/>
        <v>520.63038994287081</v>
      </c>
      <c r="AC19" s="26">
        <v>48.069809252304474</v>
      </c>
      <c r="AD19" s="26">
        <v>23.456564472671619</v>
      </c>
      <c r="AE19" s="26">
        <v>112.38788814316679</v>
      </c>
      <c r="AF19" s="26">
        <v>253.51274161111914</v>
      </c>
      <c r="AG19" s="25">
        <v>94.374069895039142</v>
      </c>
      <c r="AH19" s="25">
        <v>68.532591211558113</v>
      </c>
      <c r="AI19" s="25">
        <v>149.45800994455172</v>
      </c>
      <c r="AJ19" s="26">
        <f t="shared" si="0"/>
        <v>312.364671051149</v>
      </c>
      <c r="AK19" s="25">
        <v>25.534325884873574</v>
      </c>
      <c r="AL19" s="25">
        <v>24.568601058538015</v>
      </c>
      <c r="AM19" s="26">
        <f t="shared" si="6"/>
        <v>50.102926943411589</v>
      </c>
      <c r="AN19" s="194">
        <f t="shared" si="7"/>
        <v>2657.1358883435278</v>
      </c>
      <c r="AO19" s="25">
        <f>(AN19/$AN$133)*PIB_2021_DANE!$T$22</f>
        <v>263.3044914565059</v>
      </c>
      <c r="AP19" s="16">
        <f t="shared" si="8"/>
        <v>2920.4403798000335</v>
      </c>
      <c r="AQ19" s="195">
        <f t="shared" si="9"/>
        <v>1.6551037378105853E-2</v>
      </c>
      <c r="AZ19" s="147"/>
      <c r="BA19" s="148"/>
      <c r="BB19" s="147"/>
    </row>
    <row r="20" spans="1:54" x14ac:dyDescent="0.25">
      <c r="A20" s="20" t="s">
        <v>12</v>
      </c>
      <c r="B20" s="154" t="s">
        <v>2</v>
      </c>
      <c r="C20" s="74" t="s">
        <v>47</v>
      </c>
      <c r="D20" s="155" t="s">
        <v>2</v>
      </c>
      <c r="E20" s="193" t="s">
        <v>439</v>
      </c>
      <c r="F20" s="156" t="s">
        <v>81</v>
      </c>
      <c r="G20" s="155" t="s">
        <v>207</v>
      </c>
      <c r="H20" s="25">
        <v>0</v>
      </c>
      <c r="I20" s="25">
        <v>9.556363999580352</v>
      </c>
      <c r="J20" s="25">
        <v>23.729104166798557</v>
      </c>
      <c r="K20" s="25">
        <v>0.51217447358768131</v>
      </c>
      <c r="L20" s="25">
        <v>0</v>
      </c>
      <c r="M20" s="26">
        <f t="shared" si="1"/>
        <v>33.79764263996659</v>
      </c>
      <c r="N20" s="25">
        <v>0</v>
      </c>
      <c r="O20" s="25">
        <v>0</v>
      </c>
      <c r="P20" s="25">
        <v>602.42126304975636</v>
      </c>
      <c r="Q20" s="25">
        <v>0</v>
      </c>
      <c r="R20" s="26">
        <f t="shared" si="2"/>
        <v>602.42126304975636</v>
      </c>
      <c r="S20" s="26">
        <v>23.666301364189287</v>
      </c>
      <c r="T20" s="15">
        <v>6.7005529994098554</v>
      </c>
      <c r="U20" s="15">
        <v>18.361692684036075</v>
      </c>
      <c r="V20" s="16">
        <f t="shared" si="3"/>
        <v>25.06224568344593</v>
      </c>
      <c r="W20" s="25">
        <v>24.627137930620457</v>
      </c>
      <c r="X20" s="25">
        <v>21.073396314423576</v>
      </c>
      <c r="Y20" s="26">
        <f t="shared" si="4"/>
        <v>45.700534245044032</v>
      </c>
      <c r="Z20" s="25">
        <v>139.12469303102324</v>
      </c>
      <c r="AA20" s="25">
        <v>65.46383315168444</v>
      </c>
      <c r="AB20" s="26">
        <f t="shared" si="5"/>
        <v>204.58852618270768</v>
      </c>
      <c r="AC20" s="26">
        <v>21.584460617064085</v>
      </c>
      <c r="AD20" s="26">
        <v>6.5622906742085529</v>
      </c>
      <c r="AE20" s="26">
        <v>61.301787637938304</v>
      </c>
      <c r="AF20" s="26">
        <v>125.1341221644816</v>
      </c>
      <c r="AG20" s="25">
        <v>58.233229168588714</v>
      </c>
      <c r="AH20" s="25">
        <v>42.727554474284254</v>
      </c>
      <c r="AI20" s="25">
        <v>35.245277375170367</v>
      </c>
      <c r="AJ20" s="26">
        <f t="shared" si="0"/>
        <v>136.20606101804333</v>
      </c>
      <c r="AK20" s="25">
        <v>11.765648554584375</v>
      </c>
      <c r="AL20" s="25">
        <v>5.2467282827242094</v>
      </c>
      <c r="AM20" s="26">
        <f t="shared" si="6"/>
        <v>17.012376837308587</v>
      </c>
      <c r="AN20" s="194">
        <f t="shared" si="7"/>
        <v>1303.0376121141544</v>
      </c>
      <c r="AO20" s="25">
        <f>(AN20/$AN$133)*PIB_2021_DANE!$T$22</f>
        <v>129.12235964729106</v>
      </c>
      <c r="AP20" s="16">
        <f t="shared" si="8"/>
        <v>1432.1599717614454</v>
      </c>
      <c r="AQ20" s="195">
        <f t="shared" si="9"/>
        <v>8.1164927686946074E-3</v>
      </c>
      <c r="AZ20" s="147"/>
      <c r="BA20" s="148"/>
      <c r="BB20" s="147"/>
    </row>
    <row r="21" spans="1:54" x14ac:dyDescent="0.25">
      <c r="A21" s="20" t="s">
        <v>12</v>
      </c>
      <c r="B21" s="154" t="s">
        <v>2</v>
      </c>
      <c r="C21" s="74" t="s">
        <v>47</v>
      </c>
      <c r="D21" s="155" t="s">
        <v>2</v>
      </c>
      <c r="E21" s="193" t="s">
        <v>439</v>
      </c>
      <c r="F21" s="156" t="s">
        <v>82</v>
      </c>
      <c r="G21" s="155" t="s">
        <v>208</v>
      </c>
      <c r="H21" s="25">
        <v>0</v>
      </c>
      <c r="I21" s="25">
        <v>20.857216764429001</v>
      </c>
      <c r="J21" s="25">
        <v>20.075816370088038</v>
      </c>
      <c r="K21" s="25">
        <v>1.3415573286732348E-2</v>
      </c>
      <c r="L21" s="25">
        <v>0</v>
      </c>
      <c r="M21" s="26">
        <f t="shared" si="1"/>
        <v>40.946448707803775</v>
      </c>
      <c r="N21" s="25">
        <v>0</v>
      </c>
      <c r="O21" s="25">
        <v>0</v>
      </c>
      <c r="P21" s="25">
        <v>50.764033674347658</v>
      </c>
      <c r="Q21" s="25">
        <v>0</v>
      </c>
      <c r="R21" s="26">
        <f t="shared" si="2"/>
        <v>50.764033674347658</v>
      </c>
      <c r="S21" s="26">
        <v>12.421400612827112</v>
      </c>
      <c r="T21" s="15">
        <v>2.4257267699830214</v>
      </c>
      <c r="U21" s="15">
        <v>10.938483136483821</v>
      </c>
      <c r="V21" s="16">
        <f t="shared" si="3"/>
        <v>13.364209906466844</v>
      </c>
      <c r="W21" s="25">
        <v>21.829393046999005</v>
      </c>
      <c r="X21" s="25">
        <v>1.2120468511777853</v>
      </c>
      <c r="Y21" s="26">
        <f t="shared" si="4"/>
        <v>23.04143989817679</v>
      </c>
      <c r="Z21" s="25">
        <v>48.591281623033041</v>
      </c>
      <c r="AA21" s="25">
        <v>28.571935836301694</v>
      </c>
      <c r="AB21" s="26">
        <f t="shared" si="5"/>
        <v>77.163217459334732</v>
      </c>
      <c r="AC21" s="26">
        <v>8.9418977313709647</v>
      </c>
      <c r="AD21" s="26">
        <v>1.0525325562468346</v>
      </c>
      <c r="AE21" s="26">
        <v>23.722968522702995</v>
      </c>
      <c r="AF21" s="26">
        <v>36.063668946968917</v>
      </c>
      <c r="AG21" s="25">
        <v>24.524729692261282</v>
      </c>
      <c r="AH21" s="25">
        <v>20.239711729374108</v>
      </c>
      <c r="AI21" s="25">
        <v>26.690925740509151</v>
      </c>
      <c r="AJ21" s="26">
        <f t="shared" si="0"/>
        <v>71.45536716214454</v>
      </c>
      <c r="AK21" s="25">
        <v>6.0261676399610655</v>
      </c>
      <c r="AL21" s="25">
        <v>2.7918578635751752</v>
      </c>
      <c r="AM21" s="26">
        <f t="shared" si="6"/>
        <v>8.8180255035362407</v>
      </c>
      <c r="AN21" s="194">
        <f t="shared" si="7"/>
        <v>367.75521068192739</v>
      </c>
      <c r="AO21" s="25">
        <f>(AN21/$AN$133)*PIB_2021_DANE!$T$22</f>
        <v>36.442095097157555</v>
      </c>
      <c r="AP21" s="16">
        <f t="shared" si="8"/>
        <v>404.19730577908496</v>
      </c>
      <c r="AQ21" s="195">
        <f t="shared" si="9"/>
        <v>2.2907109360463581E-3</v>
      </c>
      <c r="AZ21" s="147"/>
      <c r="BA21" s="148"/>
      <c r="BB21" s="147"/>
    </row>
    <row r="22" spans="1:54" x14ac:dyDescent="0.25">
      <c r="A22" s="20" t="s">
        <v>12</v>
      </c>
      <c r="B22" s="154" t="s">
        <v>2</v>
      </c>
      <c r="C22" s="74" t="s">
        <v>47</v>
      </c>
      <c r="D22" s="155" t="s">
        <v>2</v>
      </c>
      <c r="E22" s="193" t="s">
        <v>439</v>
      </c>
      <c r="F22" s="156" t="s">
        <v>83</v>
      </c>
      <c r="G22" s="155" t="s">
        <v>209</v>
      </c>
      <c r="H22" s="25">
        <v>0</v>
      </c>
      <c r="I22" s="25">
        <v>18.033711099007562</v>
      </c>
      <c r="J22" s="25">
        <v>14.025006179178172</v>
      </c>
      <c r="K22" s="25">
        <v>3.1190776245150559E-2</v>
      </c>
      <c r="L22" s="25">
        <v>0</v>
      </c>
      <c r="M22" s="26">
        <f t="shared" si="1"/>
        <v>32.089908054430886</v>
      </c>
      <c r="N22" s="25">
        <v>0</v>
      </c>
      <c r="O22" s="25">
        <v>0</v>
      </c>
      <c r="P22" s="25">
        <v>32.886760622178876</v>
      </c>
      <c r="Q22" s="25">
        <v>0</v>
      </c>
      <c r="R22" s="26">
        <f t="shared" si="2"/>
        <v>32.886760622178876</v>
      </c>
      <c r="S22" s="26">
        <v>8.1703480355378559</v>
      </c>
      <c r="T22" s="15">
        <v>2.8908626400968731</v>
      </c>
      <c r="U22" s="15">
        <v>3.0906725326349056</v>
      </c>
      <c r="V22" s="16">
        <f t="shared" si="3"/>
        <v>5.9815351727317783</v>
      </c>
      <c r="W22" s="25">
        <v>19.989682280894495</v>
      </c>
      <c r="X22" s="25">
        <v>14.296422621679548</v>
      </c>
      <c r="Y22" s="26">
        <f t="shared" si="4"/>
        <v>34.286104902574046</v>
      </c>
      <c r="Z22" s="25">
        <v>48.15372954434266</v>
      </c>
      <c r="AA22" s="25">
        <v>17.132535112342655</v>
      </c>
      <c r="AB22" s="26">
        <f t="shared" si="5"/>
        <v>65.286264656685319</v>
      </c>
      <c r="AC22" s="26">
        <v>11.493424579513889</v>
      </c>
      <c r="AD22" s="26">
        <v>1.8649362375302729</v>
      </c>
      <c r="AE22" s="26">
        <v>23.216277146363588</v>
      </c>
      <c r="AF22" s="26">
        <v>28.297398803204789</v>
      </c>
      <c r="AG22" s="25">
        <v>10.882767617155219</v>
      </c>
      <c r="AH22" s="25">
        <v>17.333923206213537</v>
      </c>
      <c r="AI22" s="25">
        <v>22.643201032247401</v>
      </c>
      <c r="AJ22" s="26">
        <f t="shared" si="0"/>
        <v>50.859891855616155</v>
      </c>
      <c r="AK22" s="25">
        <v>6.7660493625835825</v>
      </c>
      <c r="AL22" s="25">
        <v>0</v>
      </c>
      <c r="AM22" s="26">
        <f t="shared" si="6"/>
        <v>6.7660493625835825</v>
      </c>
      <c r="AN22" s="194">
        <f t="shared" si="7"/>
        <v>301.19889942895105</v>
      </c>
      <c r="AO22" s="25">
        <f>(AN22/$AN$133)*PIB_2021_DANE!$T$22</f>
        <v>29.84680737982114</v>
      </c>
      <c r="AP22" s="16">
        <f t="shared" si="8"/>
        <v>331.0457068087722</v>
      </c>
      <c r="AQ22" s="195">
        <f t="shared" si="9"/>
        <v>1.8761382376272394E-3</v>
      </c>
      <c r="AZ22" s="147"/>
      <c r="BA22" s="148"/>
      <c r="BB22" s="147"/>
    </row>
    <row r="23" spans="1:54" x14ac:dyDescent="0.25">
      <c r="A23" s="20" t="s">
        <v>12</v>
      </c>
      <c r="B23" s="154" t="s">
        <v>2</v>
      </c>
      <c r="C23" s="74" t="s">
        <v>47</v>
      </c>
      <c r="D23" s="155" t="s">
        <v>2</v>
      </c>
      <c r="E23" s="193" t="s">
        <v>439</v>
      </c>
      <c r="F23" s="156" t="s">
        <v>84</v>
      </c>
      <c r="G23" s="155" t="s">
        <v>210</v>
      </c>
      <c r="H23" s="25">
        <v>0</v>
      </c>
      <c r="I23" s="25">
        <v>15.812077659402211</v>
      </c>
      <c r="J23" s="25">
        <v>39.793445460126947</v>
      </c>
      <c r="K23" s="25">
        <v>6.505948738962182E-2</v>
      </c>
      <c r="L23" s="25">
        <v>0</v>
      </c>
      <c r="M23" s="26">
        <f t="shared" si="1"/>
        <v>55.670582606918785</v>
      </c>
      <c r="N23" s="25">
        <v>0</v>
      </c>
      <c r="O23" s="25">
        <v>0</v>
      </c>
      <c r="P23" s="25">
        <v>91.484941852035959</v>
      </c>
      <c r="Q23" s="25">
        <v>0</v>
      </c>
      <c r="R23" s="26">
        <f t="shared" si="2"/>
        <v>91.484941852035959</v>
      </c>
      <c r="S23" s="26">
        <v>10.495781200901829</v>
      </c>
      <c r="T23" s="15">
        <v>3.2220228361918131</v>
      </c>
      <c r="U23" s="15">
        <v>29.573686609405893</v>
      </c>
      <c r="V23" s="16">
        <f t="shared" si="3"/>
        <v>32.795709445597709</v>
      </c>
      <c r="W23" s="25">
        <v>23.088584093712061</v>
      </c>
      <c r="X23" s="25">
        <v>5.7045159013448998</v>
      </c>
      <c r="Y23" s="26">
        <f t="shared" si="4"/>
        <v>28.793099995056963</v>
      </c>
      <c r="Z23" s="25">
        <v>43.913886955913661</v>
      </c>
      <c r="AA23" s="25">
        <v>51.602187686582667</v>
      </c>
      <c r="AB23" s="26">
        <f t="shared" si="5"/>
        <v>95.516074642496335</v>
      </c>
      <c r="AC23" s="26">
        <v>9.3272631469724114</v>
      </c>
      <c r="AD23" s="26">
        <v>1.3269345112465392</v>
      </c>
      <c r="AE23" s="26">
        <v>23.525540631214376</v>
      </c>
      <c r="AF23" s="26">
        <v>47.053497736730918</v>
      </c>
      <c r="AG23" s="25">
        <v>23.817792977913797</v>
      </c>
      <c r="AH23" s="25">
        <v>22.855062048712341</v>
      </c>
      <c r="AI23" s="25">
        <v>43.697711281359425</v>
      </c>
      <c r="AJ23" s="26">
        <f t="shared" si="0"/>
        <v>90.37056630798557</v>
      </c>
      <c r="AK23" s="25">
        <v>6.0279895707590265</v>
      </c>
      <c r="AL23" s="25">
        <v>4.8908514075567089</v>
      </c>
      <c r="AM23" s="26">
        <f t="shared" si="6"/>
        <v>10.918840978315735</v>
      </c>
      <c r="AN23" s="194">
        <f t="shared" si="7"/>
        <v>497.27883305547311</v>
      </c>
      <c r="AO23" s="25">
        <f>(AN23/$AN$133)*PIB_2021_DANE!$T$22</f>
        <v>49.277024492481658</v>
      </c>
      <c r="AP23" s="16">
        <f t="shared" si="8"/>
        <v>546.55585754795482</v>
      </c>
      <c r="AQ23" s="195">
        <f t="shared" si="9"/>
        <v>3.097500805038963E-3</v>
      </c>
      <c r="AZ23" s="147"/>
      <c r="BA23" s="148"/>
      <c r="BB23" s="147"/>
    </row>
    <row r="24" spans="1:54" x14ac:dyDescent="0.25">
      <c r="A24" s="20" t="s">
        <v>13</v>
      </c>
      <c r="B24" s="154" t="s">
        <v>3</v>
      </c>
      <c r="C24" s="74" t="s">
        <v>48</v>
      </c>
      <c r="D24" s="155" t="s">
        <v>24</v>
      </c>
      <c r="E24" s="193" t="s">
        <v>439</v>
      </c>
      <c r="F24" s="156" t="s">
        <v>85</v>
      </c>
      <c r="G24" s="155" t="s">
        <v>211</v>
      </c>
      <c r="H24" s="25">
        <v>0</v>
      </c>
      <c r="I24" s="25">
        <v>2.3612204595481687</v>
      </c>
      <c r="J24" s="25">
        <v>56.392430872723331</v>
      </c>
      <c r="K24" s="25">
        <v>0.30698699232702842</v>
      </c>
      <c r="L24" s="25">
        <v>0</v>
      </c>
      <c r="M24" s="26">
        <f t="shared" si="1"/>
        <v>59.060638324598528</v>
      </c>
      <c r="N24" s="25">
        <v>0</v>
      </c>
      <c r="O24" s="25">
        <v>0</v>
      </c>
      <c r="P24" s="25">
        <v>49.155906837053202</v>
      </c>
      <c r="Q24" s="25">
        <v>2.0200597750303495</v>
      </c>
      <c r="R24" s="26">
        <f t="shared" si="2"/>
        <v>51.175966612083549</v>
      </c>
      <c r="S24" s="26">
        <v>211.77626838741065</v>
      </c>
      <c r="T24" s="15">
        <v>17.795806878364317</v>
      </c>
      <c r="U24" s="15">
        <v>3.3052690024081568</v>
      </c>
      <c r="V24" s="16">
        <f t="shared" si="3"/>
        <v>21.101075880772473</v>
      </c>
      <c r="W24" s="25">
        <v>32.499230135706675</v>
      </c>
      <c r="X24" s="25">
        <v>4.8626187293846623</v>
      </c>
      <c r="Y24" s="26">
        <f t="shared" si="4"/>
        <v>37.361848865091339</v>
      </c>
      <c r="Z24" s="25">
        <v>125.07912148883698</v>
      </c>
      <c r="AA24" s="25">
        <v>43.096500885688641</v>
      </c>
      <c r="AB24" s="26">
        <f t="shared" si="5"/>
        <v>168.17562237452563</v>
      </c>
      <c r="AC24" s="26">
        <v>26.065297360055659</v>
      </c>
      <c r="AD24" s="26">
        <v>18.123581323534406</v>
      </c>
      <c r="AE24" s="26">
        <v>58.915454884598219</v>
      </c>
      <c r="AF24" s="26">
        <v>75.122290320236203</v>
      </c>
      <c r="AG24" s="25">
        <v>21.981390125621186</v>
      </c>
      <c r="AH24" s="25">
        <v>21.980362516456641</v>
      </c>
      <c r="AI24" s="25">
        <v>34.641200072444093</v>
      </c>
      <c r="AJ24" s="26">
        <f t="shared" si="0"/>
        <v>78.602952714521919</v>
      </c>
      <c r="AK24" s="25">
        <v>16.30884112359092</v>
      </c>
      <c r="AL24" s="25">
        <v>16.399048192431749</v>
      </c>
      <c r="AM24" s="26">
        <f t="shared" si="6"/>
        <v>32.707889316022673</v>
      </c>
      <c r="AN24" s="194">
        <f t="shared" si="7"/>
        <v>838.18888636345127</v>
      </c>
      <c r="AO24" s="25">
        <f>(AN24/$AN$133)*PIB_2021_DANE!$T$22</f>
        <v>83.058943065952249</v>
      </c>
      <c r="AP24" s="16">
        <f t="shared" si="8"/>
        <v>921.24782942940351</v>
      </c>
      <c r="AQ24" s="195">
        <f t="shared" si="9"/>
        <v>5.2209959035112944E-3</v>
      </c>
      <c r="AZ24" s="147"/>
      <c r="BA24" s="148"/>
      <c r="BB24" s="147"/>
    </row>
    <row r="25" spans="1:54" x14ac:dyDescent="0.25">
      <c r="A25" s="20" t="s">
        <v>13</v>
      </c>
      <c r="B25" s="154" t="s">
        <v>3</v>
      </c>
      <c r="C25" s="74" t="s">
        <v>48</v>
      </c>
      <c r="D25" s="155" t="s">
        <v>24</v>
      </c>
      <c r="E25" s="193" t="s">
        <v>439</v>
      </c>
      <c r="F25" s="156" t="s">
        <v>86</v>
      </c>
      <c r="G25" s="155" t="s">
        <v>212</v>
      </c>
      <c r="H25" s="25">
        <v>0</v>
      </c>
      <c r="I25" s="25">
        <v>1.0674803318329751</v>
      </c>
      <c r="J25" s="25">
        <v>29.433729295367453</v>
      </c>
      <c r="K25" s="25">
        <v>0</v>
      </c>
      <c r="L25" s="25">
        <v>0</v>
      </c>
      <c r="M25" s="26">
        <f t="shared" si="1"/>
        <v>30.501209627200428</v>
      </c>
      <c r="N25" s="25">
        <v>0</v>
      </c>
      <c r="O25" s="25">
        <v>104.87530325810319</v>
      </c>
      <c r="P25" s="25">
        <v>1.535107051240419</v>
      </c>
      <c r="Q25" s="25">
        <v>0.45867859778962217</v>
      </c>
      <c r="R25" s="26">
        <f t="shared" si="2"/>
        <v>106.86908890713323</v>
      </c>
      <c r="S25" s="26">
        <v>207.09423691791142</v>
      </c>
      <c r="T25" s="15">
        <v>21.849647883213315</v>
      </c>
      <c r="U25" s="15">
        <v>0.59884477632015676</v>
      </c>
      <c r="V25" s="16">
        <f t="shared" si="3"/>
        <v>22.448492659533471</v>
      </c>
      <c r="W25" s="25">
        <v>38.771273381364608</v>
      </c>
      <c r="X25" s="25">
        <v>6.7755837411014648</v>
      </c>
      <c r="Y25" s="26">
        <f t="shared" si="4"/>
        <v>45.546857122466072</v>
      </c>
      <c r="Z25" s="25">
        <v>21.123356349333701</v>
      </c>
      <c r="AA25" s="25">
        <v>11.836651436693767</v>
      </c>
      <c r="AB25" s="26">
        <f t="shared" si="5"/>
        <v>32.960007786027468</v>
      </c>
      <c r="AC25" s="26">
        <v>5.4480662406778508</v>
      </c>
      <c r="AD25" s="26">
        <v>2.1005925328631925</v>
      </c>
      <c r="AE25" s="26">
        <v>18.124286461659391</v>
      </c>
      <c r="AF25" s="26">
        <v>42.034433453727146</v>
      </c>
      <c r="AG25" s="25">
        <v>14.962364426185927</v>
      </c>
      <c r="AH25" s="25">
        <v>8.4905725642270262</v>
      </c>
      <c r="AI25" s="25">
        <v>12.293349740951587</v>
      </c>
      <c r="AJ25" s="26">
        <f t="shared" si="0"/>
        <v>35.746286731364535</v>
      </c>
      <c r="AK25" s="25">
        <v>8.8998784444760641</v>
      </c>
      <c r="AL25" s="25">
        <v>3.2920499896067694</v>
      </c>
      <c r="AM25" s="26">
        <f t="shared" si="6"/>
        <v>12.191928434082833</v>
      </c>
      <c r="AN25" s="194">
        <f t="shared" si="7"/>
        <v>561.06548687464704</v>
      </c>
      <c r="AO25" s="25">
        <f>(AN25/$AN$133)*PIB_2021_DANE!$T$22</f>
        <v>55.597857581691883</v>
      </c>
      <c r="AP25" s="16">
        <f t="shared" si="8"/>
        <v>616.6633444563389</v>
      </c>
      <c r="AQ25" s="195">
        <f t="shared" si="9"/>
        <v>3.4948215804711884E-3</v>
      </c>
      <c r="AZ25" s="147"/>
      <c r="BA25" s="148"/>
      <c r="BB25" s="147"/>
    </row>
    <row r="26" spans="1:54" x14ac:dyDescent="0.25">
      <c r="A26" s="20" t="s">
        <v>13</v>
      </c>
      <c r="B26" s="154" t="s">
        <v>3</v>
      </c>
      <c r="C26" s="74" t="s">
        <v>48</v>
      </c>
      <c r="D26" s="155" t="s">
        <v>24</v>
      </c>
      <c r="E26" s="193" t="s">
        <v>439</v>
      </c>
      <c r="F26" s="156" t="s">
        <v>87</v>
      </c>
      <c r="G26" s="155" t="s">
        <v>213</v>
      </c>
      <c r="H26" s="25">
        <v>0</v>
      </c>
      <c r="I26" s="25">
        <v>1.2840598612598022</v>
      </c>
      <c r="J26" s="25">
        <v>26.964874417867307</v>
      </c>
      <c r="K26" s="25">
        <v>5.6248028353391474E-2</v>
      </c>
      <c r="L26" s="25">
        <v>0</v>
      </c>
      <c r="M26" s="26">
        <f t="shared" si="1"/>
        <v>28.3051823074805</v>
      </c>
      <c r="N26" s="25">
        <v>0</v>
      </c>
      <c r="O26" s="25">
        <v>3.7706713138529615</v>
      </c>
      <c r="P26" s="25">
        <v>0</v>
      </c>
      <c r="Q26" s="25">
        <v>0.38014499686923497</v>
      </c>
      <c r="R26" s="26">
        <f t="shared" si="2"/>
        <v>4.1508163107221963</v>
      </c>
      <c r="S26" s="26">
        <v>54.291848965703103</v>
      </c>
      <c r="T26" s="15">
        <v>7.6673177624012414</v>
      </c>
      <c r="U26" s="15">
        <v>1.3809025835861819</v>
      </c>
      <c r="V26" s="16">
        <f t="shared" si="3"/>
        <v>9.0482203459874242</v>
      </c>
      <c r="W26" s="25">
        <v>18.83086769627192</v>
      </c>
      <c r="X26" s="25">
        <v>6.1147111522439079</v>
      </c>
      <c r="Y26" s="26">
        <f t="shared" si="4"/>
        <v>24.945578848515829</v>
      </c>
      <c r="Z26" s="25">
        <v>86.483103290500139</v>
      </c>
      <c r="AA26" s="25">
        <v>39.627215016805749</v>
      </c>
      <c r="AB26" s="26">
        <f t="shared" si="5"/>
        <v>126.11031830730589</v>
      </c>
      <c r="AC26" s="26">
        <v>7.1049539420768824</v>
      </c>
      <c r="AD26" s="26">
        <v>2.7259479811494116</v>
      </c>
      <c r="AE26" s="26">
        <v>26.128067524955579</v>
      </c>
      <c r="AF26" s="26">
        <v>35.898734038348472</v>
      </c>
      <c r="AG26" s="25">
        <v>22.049936575701523</v>
      </c>
      <c r="AH26" s="25">
        <v>12.478095128241819</v>
      </c>
      <c r="AI26" s="25">
        <v>12.631387045402466</v>
      </c>
      <c r="AJ26" s="26">
        <f t="shared" si="0"/>
        <v>47.159418749345804</v>
      </c>
      <c r="AK26" s="25">
        <v>6.4551793010544065</v>
      </c>
      <c r="AL26" s="25">
        <v>0.39264830034404047</v>
      </c>
      <c r="AM26" s="26">
        <f t="shared" si="6"/>
        <v>6.8478276013984472</v>
      </c>
      <c r="AN26" s="194">
        <f t="shared" si="7"/>
        <v>372.71691492298947</v>
      </c>
      <c r="AO26" s="25">
        <f>(AN26/$AN$133)*PIB_2021_DANE!$T$22</f>
        <v>36.933766982544228</v>
      </c>
      <c r="AP26" s="16">
        <f t="shared" si="8"/>
        <v>409.6506819055337</v>
      </c>
      <c r="AQ26" s="195">
        <f t="shared" si="9"/>
        <v>2.3216169023965094E-3</v>
      </c>
      <c r="AZ26" s="147"/>
      <c r="BA26" s="148"/>
      <c r="BB26" s="147"/>
    </row>
    <row r="27" spans="1:54" x14ac:dyDescent="0.25">
      <c r="A27" s="20" t="s">
        <v>13</v>
      </c>
      <c r="B27" s="154" t="s">
        <v>3</v>
      </c>
      <c r="C27" s="74" t="s">
        <v>48</v>
      </c>
      <c r="D27" s="155" t="s">
        <v>24</v>
      </c>
      <c r="E27" s="193" t="s">
        <v>439</v>
      </c>
      <c r="F27" s="156" t="s">
        <v>88</v>
      </c>
      <c r="G27" s="155" t="s">
        <v>214</v>
      </c>
      <c r="H27" s="25">
        <v>0</v>
      </c>
      <c r="I27" s="25">
        <v>33.956969904765288</v>
      </c>
      <c r="J27" s="25">
        <v>124.4921311406204</v>
      </c>
      <c r="K27" s="25">
        <v>1.3893630420790319</v>
      </c>
      <c r="L27" s="25">
        <v>0</v>
      </c>
      <c r="M27" s="26">
        <f t="shared" si="1"/>
        <v>159.83846408746473</v>
      </c>
      <c r="N27" s="25">
        <v>0</v>
      </c>
      <c r="O27" s="25">
        <v>642.05439032655715</v>
      </c>
      <c r="P27" s="25">
        <v>0</v>
      </c>
      <c r="Q27" s="25">
        <v>0</v>
      </c>
      <c r="R27" s="26">
        <f t="shared" si="2"/>
        <v>642.05439032655715</v>
      </c>
      <c r="S27" s="26">
        <v>27.162906652613835</v>
      </c>
      <c r="T27" s="15">
        <v>3.4563028161639622</v>
      </c>
      <c r="U27" s="15">
        <v>10.513818214043031</v>
      </c>
      <c r="V27" s="16">
        <f t="shared" si="3"/>
        <v>13.970121030206993</v>
      </c>
      <c r="W27" s="25">
        <v>26.092004491047753</v>
      </c>
      <c r="X27" s="25">
        <v>32.656617556037503</v>
      </c>
      <c r="Y27" s="26">
        <f t="shared" si="4"/>
        <v>58.748622047085256</v>
      </c>
      <c r="Z27" s="25">
        <v>24.739589499312842</v>
      </c>
      <c r="AA27" s="25">
        <v>20.016942766608032</v>
      </c>
      <c r="AB27" s="26">
        <f t="shared" si="5"/>
        <v>44.756532265920875</v>
      </c>
      <c r="AC27" s="26">
        <v>7.259566609115347</v>
      </c>
      <c r="AD27" s="26">
        <v>1.0302612437735845</v>
      </c>
      <c r="AE27" s="26">
        <v>26.098686154836624</v>
      </c>
      <c r="AF27" s="26">
        <v>83.153405104795382</v>
      </c>
      <c r="AG27" s="25">
        <v>18.256323454672344</v>
      </c>
      <c r="AH27" s="25">
        <v>13.118689969139883</v>
      </c>
      <c r="AI27" s="25">
        <v>14.958470720870579</v>
      </c>
      <c r="AJ27" s="26">
        <f t="shared" si="0"/>
        <v>46.333484144682807</v>
      </c>
      <c r="AK27" s="25">
        <v>9.6066876935962355</v>
      </c>
      <c r="AL27" s="25">
        <v>3.5544871473735995</v>
      </c>
      <c r="AM27" s="26">
        <f t="shared" si="6"/>
        <v>13.161174840969835</v>
      </c>
      <c r="AN27" s="194">
        <f t="shared" si="7"/>
        <v>1123.5676145080224</v>
      </c>
      <c r="AO27" s="25">
        <f>(AN27/$AN$133)*PIB_2021_DANE!$T$22</f>
        <v>111.33807670614193</v>
      </c>
      <c r="AP27" s="16">
        <f t="shared" si="8"/>
        <v>1234.9056912141643</v>
      </c>
      <c r="AQ27" s="195">
        <f t="shared" si="9"/>
        <v>6.9985918545341997E-3</v>
      </c>
      <c r="AZ27" s="147"/>
      <c r="BA27" s="148"/>
      <c r="BB27" s="147"/>
    </row>
    <row r="28" spans="1:54" x14ac:dyDescent="0.25">
      <c r="A28" s="20" t="s">
        <v>13</v>
      </c>
      <c r="B28" s="154" t="s">
        <v>3</v>
      </c>
      <c r="C28" s="74" t="s">
        <v>49</v>
      </c>
      <c r="D28" s="155" t="s">
        <v>25</v>
      </c>
      <c r="E28" s="193" t="s">
        <v>439</v>
      </c>
      <c r="F28" s="156" t="s">
        <v>89</v>
      </c>
      <c r="G28" s="155" t="s">
        <v>215</v>
      </c>
      <c r="H28" s="25">
        <v>5.8749966585570062E-3</v>
      </c>
      <c r="I28" s="25">
        <v>2.7560470427927397</v>
      </c>
      <c r="J28" s="25">
        <v>16.8738946475546</v>
      </c>
      <c r="K28" s="25">
        <v>0.12229754016033791</v>
      </c>
      <c r="L28" s="25">
        <v>0</v>
      </c>
      <c r="M28" s="26">
        <f t="shared" si="1"/>
        <v>19.758114227166235</v>
      </c>
      <c r="N28" s="25">
        <v>0</v>
      </c>
      <c r="O28" s="25">
        <v>0</v>
      </c>
      <c r="P28" s="25">
        <v>1.2239201740486556</v>
      </c>
      <c r="Q28" s="25">
        <v>0</v>
      </c>
      <c r="R28" s="26">
        <f t="shared" si="2"/>
        <v>1.2239201740486556</v>
      </c>
      <c r="S28" s="26">
        <v>6.1853346533074589</v>
      </c>
      <c r="T28" s="15">
        <v>1.8845694105286928</v>
      </c>
      <c r="U28" s="15">
        <v>0.23672428192914358</v>
      </c>
      <c r="V28" s="16">
        <f t="shared" si="3"/>
        <v>2.1212936924578365</v>
      </c>
      <c r="W28" s="25">
        <v>5.6754330320459649</v>
      </c>
      <c r="X28" s="25">
        <v>0</v>
      </c>
      <c r="Y28" s="26">
        <f t="shared" si="4"/>
        <v>5.6754330320459649</v>
      </c>
      <c r="Z28" s="25">
        <v>8.4625321929468011</v>
      </c>
      <c r="AA28" s="25">
        <v>2.3208997571286933</v>
      </c>
      <c r="AB28" s="26">
        <f t="shared" si="5"/>
        <v>10.783431950075494</v>
      </c>
      <c r="AC28" s="26">
        <v>1.8355987186969993</v>
      </c>
      <c r="AD28" s="26">
        <v>0.75755537486597091</v>
      </c>
      <c r="AE28" s="26">
        <v>7.7595220480656968</v>
      </c>
      <c r="AF28" s="26">
        <v>6.3441391464411678</v>
      </c>
      <c r="AG28" s="25">
        <v>6.0340540998663545</v>
      </c>
      <c r="AH28" s="25">
        <v>2.0964658049403391</v>
      </c>
      <c r="AI28" s="25">
        <v>4.7730510635830674</v>
      </c>
      <c r="AJ28" s="26">
        <f t="shared" si="0"/>
        <v>12.903570968389761</v>
      </c>
      <c r="AK28" s="25">
        <v>1.5512177694466962</v>
      </c>
      <c r="AL28" s="25">
        <v>1.1915452911659079</v>
      </c>
      <c r="AM28" s="26">
        <f t="shared" si="6"/>
        <v>2.7427630606126039</v>
      </c>
      <c r="AN28" s="194">
        <f t="shared" si="7"/>
        <v>78.090677046173852</v>
      </c>
      <c r="AO28" s="25">
        <f>(AN28/$AN$133)*PIB_2021_DANE!$T$22</f>
        <v>7.7382666416640307</v>
      </c>
      <c r="AP28" s="16">
        <f t="shared" si="8"/>
        <v>85.828943687837878</v>
      </c>
      <c r="AQ28" s="195">
        <f t="shared" si="9"/>
        <v>4.8641912532315239E-4</v>
      </c>
      <c r="AZ28" s="147"/>
      <c r="BA28" s="148"/>
      <c r="BB28" s="147"/>
    </row>
    <row r="29" spans="1:54" x14ac:dyDescent="0.25">
      <c r="A29" s="20" t="s">
        <v>13</v>
      </c>
      <c r="B29" s="154" t="s">
        <v>3</v>
      </c>
      <c r="C29" s="74" t="s">
        <v>49</v>
      </c>
      <c r="D29" s="155" t="s">
        <v>25</v>
      </c>
      <c r="E29" s="193" t="s">
        <v>439</v>
      </c>
      <c r="F29" s="156" t="s">
        <v>90</v>
      </c>
      <c r="G29" s="155" t="s">
        <v>216</v>
      </c>
      <c r="H29" s="25">
        <v>1.2537242869360652</v>
      </c>
      <c r="I29" s="25">
        <v>14.794535518577808</v>
      </c>
      <c r="J29" s="25">
        <v>59.841830635123294</v>
      </c>
      <c r="K29" s="25">
        <v>0.43553477383845662</v>
      </c>
      <c r="L29" s="25">
        <v>0</v>
      </c>
      <c r="M29" s="26">
        <f t="shared" si="1"/>
        <v>76.325625214475622</v>
      </c>
      <c r="N29" s="25">
        <v>0</v>
      </c>
      <c r="O29" s="25">
        <v>0</v>
      </c>
      <c r="P29" s="25">
        <v>12.684344599315043</v>
      </c>
      <c r="Q29" s="25">
        <v>0.75951967211231364</v>
      </c>
      <c r="R29" s="26">
        <f t="shared" si="2"/>
        <v>13.443864271427357</v>
      </c>
      <c r="S29" s="26">
        <v>2.8510897130271835</v>
      </c>
      <c r="T29" s="15">
        <v>1.1413866375167052</v>
      </c>
      <c r="U29" s="15">
        <v>0.50330922101139297</v>
      </c>
      <c r="V29" s="16">
        <f t="shared" si="3"/>
        <v>1.6446958585280982</v>
      </c>
      <c r="W29" s="25">
        <v>12.085081943519873</v>
      </c>
      <c r="X29" s="25">
        <v>4.6360276985558722</v>
      </c>
      <c r="Y29" s="26">
        <f t="shared" si="4"/>
        <v>16.721109642075746</v>
      </c>
      <c r="Z29" s="25">
        <v>13.176096639299745</v>
      </c>
      <c r="AA29" s="25">
        <v>12.184546626114006</v>
      </c>
      <c r="AB29" s="26">
        <f t="shared" si="5"/>
        <v>25.360643265413749</v>
      </c>
      <c r="AC29" s="26">
        <v>3.0468302572281392</v>
      </c>
      <c r="AD29" s="26">
        <v>1.6644774777448124</v>
      </c>
      <c r="AE29" s="26">
        <v>13.380170515019691</v>
      </c>
      <c r="AF29" s="26">
        <v>15.220284271796897</v>
      </c>
      <c r="AG29" s="25">
        <v>16.282538312442135</v>
      </c>
      <c r="AH29" s="25">
        <v>8.6843386903654398</v>
      </c>
      <c r="AI29" s="25">
        <v>11.649815322588154</v>
      </c>
      <c r="AJ29" s="26">
        <f t="shared" si="0"/>
        <v>36.616692325395732</v>
      </c>
      <c r="AK29" s="25">
        <v>3.618332185058367</v>
      </c>
      <c r="AL29" s="25">
        <v>1.0318666366321563</v>
      </c>
      <c r="AM29" s="26">
        <f t="shared" si="6"/>
        <v>4.6501988216905232</v>
      </c>
      <c r="AN29" s="194">
        <f t="shared" si="7"/>
        <v>210.92568163382353</v>
      </c>
      <c r="AO29" s="25">
        <f>(AN29/$AN$133)*PIB_2021_DANE!$T$22</f>
        <v>20.90133198732762</v>
      </c>
      <c r="AP29" s="16">
        <f t="shared" si="8"/>
        <v>231.82701362115114</v>
      </c>
      <c r="AQ29" s="195">
        <f t="shared" si="9"/>
        <v>1.31383526752943E-3</v>
      </c>
      <c r="AZ29" s="147"/>
      <c r="BA29" s="148"/>
      <c r="BB29" s="147"/>
    </row>
    <row r="30" spans="1:54" x14ac:dyDescent="0.25">
      <c r="A30" s="20" t="s">
        <v>14</v>
      </c>
      <c r="B30" s="154" t="s">
        <v>4</v>
      </c>
      <c r="C30" s="74" t="s">
        <v>49</v>
      </c>
      <c r="D30" s="155" t="s">
        <v>25</v>
      </c>
      <c r="E30" s="193" t="s">
        <v>439</v>
      </c>
      <c r="F30" s="156" t="s">
        <v>91</v>
      </c>
      <c r="G30" s="155" t="s">
        <v>217</v>
      </c>
      <c r="H30" s="25">
        <v>0.54642073153936377</v>
      </c>
      <c r="I30" s="25">
        <v>5.6444716845826814</v>
      </c>
      <c r="J30" s="25">
        <v>1.3469417308293781</v>
      </c>
      <c r="K30" s="25">
        <v>0</v>
      </c>
      <c r="L30" s="25">
        <v>0</v>
      </c>
      <c r="M30" s="26">
        <f t="shared" si="1"/>
        <v>7.5378341469514236</v>
      </c>
      <c r="N30" s="25">
        <v>0</v>
      </c>
      <c r="O30" s="25">
        <v>0</v>
      </c>
      <c r="P30" s="25">
        <v>0.52173248079220258</v>
      </c>
      <c r="Q30" s="25">
        <v>0</v>
      </c>
      <c r="R30" s="26">
        <f t="shared" si="2"/>
        <v>0.52173248079220258</v>
      </c>
      <c r="S30" s="26">
        <v>38.347876290319427</v>
      </c>
      <c r="T30" s="15">
        <v>5.7573109488362055</v>
      </c>
      <c r="U30" s="15">
        <v>1.2359962379683516</v>
      </c>
      <c r="V30" s="16">
        <f t="shared" si="3"/>
        <v>6.9933071868045573</v>
      </c>
      <c r="W30" s="25">
        <v>17.885141889534829</v>
      </c>
      <c r="X30" s="25">
        <v>6.493233446089258</v>
      </c>
      <c r="Y30" s="26">
        <f t="shared" si="4"/>
        <v>24.378375335624085</v>
      </c>
      <c r="Z30" s="25">
        <v>21.543996836806251</v>
      </c>
      <c r="AA30" s="25">
        <v>9.5740992596955241</v>
      </c>
      <c r="AB30" s="26">
        <f t="shared" si="5"/>
        <v>31.118096096501773</v>
      </c>
      <c r="AC30" s="26">
        <v>5.7946847152407752</v>
      </c>
      <c r="AD30" s="26">
        <v>2.472269388559603</v>
      </c>
      <c r="AE30" s="26">
        <v>16.506994605021873</v>
      </c>
      <c r="AF30" s="26">
        <v>15.976551434377773</v>
      </c>
      <c r="AG30" s="25">
        <v>8.4696958143445595</v>
      </c>
      <c r="AH30" s="25">
        <v>4.6164569706041974</v>
      </c>
      <c r="AI30" s="25">
        <v>11.39233095058087</v>
      </c>
      <c r="AJ30" s="26">
        <f t="shared" si="0"/>
        <v>24.478483735529629</v>
      </c>
      <c r="AK30" s="25">
        <v>4.9057572141361581</v>
      </c>
      <c r="AL30" s="25">
        <v>1.3837137665748271</v>
      </c>
      <c r="AM30" s="26">
        <f t="shared" si="6"/>
        <v>6.289470980710985</v>
      </c>
      <c r="AN30" s="194">
        <f t="shared" si="7"/>
        <v>180.41567639643407</v>
      </c>
      <c r="AO30" s="25">
        <f>(AN30/$AN$133)*PIB_2021_DANE!$T$22</f>
        <v>17.877993418680216</v>
      </c>
      <c r="AP30" s="16">
        <f t="shared" si="8"/>
        <v>198.29366981511427</v>
      </c>
      <c r="AQ30" s="195">
        <f t="shared" si="9"/>
        <v>1.1237914540739426E-3</v>
      </c>
      <c r="AZ30" s="147"/>
      <c r="BA30" s="148"/>
      <c r="BB30" s="147"/>
    </row>
    <row r="31" spans="1:54" x14ac:dyDescent="0.25">
      <c r="A31" s="20" t="s">
        <v>14</v>
      </c>
      <c r="B31" s="154" t="s">
        <v>4</v>
      </c>
      <c r="C31" s="74" t="s">
        <v>49</v>
      </c>
      <c r="D31" s="155" t="s">
        <v>25</v>
      </c>
      <c r="E31" s="193" t="s">
        <v>439</v>
      </c>
      <c r="F31" s="156" t="s">
        <v>92</v>
      </c>
      <c r="G31" s="155" t="s">
        <v>218</v>
      </c>
      <c r="H31" s="25">
        <v>10.976770549601145</v>
      </c>
      <c r="I31" s="25">
        <v>37.998731597988801</v>
      </c>
      <c r="J31" s="25">
        <v>51.960580655037631</v>
      </c>
      <c r="K31" s="25">
        <v>0.86512318546333455</v>
      </c>
      <c r="L31" s="25">
        <v>0</v>
      </c>
      <c r="M31" s="26">
        <f t="shared" si="1"/>
        <v>101.80120598809091</v>
      </c>
      <c r="N31" s="25">
        <v>0</v>
      </c>
      <c r="O31" s="25">
        <v>0</v>
      </c>
      <c r="P31" s="25">
        <v>9.5424380288679238</v>
      </c>
      <c r="Q31" s="25">
        <v>0</v>
      </c>
      <c r="R31" s="26">
        <f t="shared" si="2"/>
        <v>9.5424380288679238</v>
      </c>
      <c r="S31" s="26">
        <v>24.851349492382159</v>
      </c>
      <c r="T31" s="15">
        <v>16.96794224421528</v>
      </c>
      <c r="U31" s="15">
        <v>0.7885676502163339</v>
      </c>
      <c r="V31" s="16">
        <f t="shared" si="3"/>
        <v>17.756509894431613</v>
      </c>
      <c r="W31" s="25">
        <v>12.192709837782273</v>
      </c>
      <c r="X31" s="25">
        <v>9.9527837979830309</v>
      </c>
      <c r="Y31" s="26">
        <f t="shared" si="4"/>
        <v>22.145493635765305</v>
      </c>
      <c r="Z31" s="25">
        <v>42.785370484770738</v>
      </c>
      <c r="AA31" s="25">
        <v>11.123134560508168</v>
      </c>
      <c r="AB31" s="26">
        <f t="shared" si="5"/>
        <v>53.908505045278908</v>
      </c>
      <c r="AC31" s="26">
        <v>8.8112528800445684</v>
      </c>
      <c r="AD31" s="26">
        <v>2.4263216014523463</v>
      </c>
      <c r="AE31" s="26">
        <v>33.920151058235298</v>
      </c>
      <c r="AF31" s="26">
        <v>33.611135005393699</v>
      </c>
      <c r="AG31" s="25">
        <v>39.484059451156938</v>
      </c>
      <c r="AH31" s="25">
        <v>12.44530386712368</v>
      </c>
      <c r="AI31" s="25">
        <v>19.845512599907075</v>
      </c>
      <c r="AJ31" s="26">
        <f t="shared" si="0"/>
        <v>71.774875918187689</v>
      </c>
      <c r="AK31" s="25">
        <v>7.0806577059808173</v>
      </c>
      <c r="AL31" s="25">
        <v>8.6480851115543853</v>
      </c>
      <c r="AM31" s="26">
        <f t="shared" si="6"/>
        <v>15.728742817535203</v>
      </c>
      <c r="AN31" s="194">
        <f t="shared" si="7"/>
        <v>396.2779813656656</v>
      </c>
      <c r="AO31" s="25">
        <f>(AN31/$AN$133)*PIB_2021_DANE!$T$22</f>
        <v>39.268511940480579</v>
      </c>
      <c r="AP31" s="16">
        <f t="shared" si="8"/>
        <v>435.5464933061462</v>
      </c>
      <c r="AQ31" s="195">
        <f t="shared" si="9"/>
        <v>2.4683764614659071E-3</v>
      </c>
      <c r="AZ31" s="147"/>
      <c r="BA31" s="148"/>
      <c r="BB31" s="147"/>
    </row>
    <row r="32" spans="1:54" x14ac:dyDescent="0.25">
      <c r="A32" s="20" t="s">
        <v>14</v>
      </c>
      <c r="B32" s="154" t="s">
        <v>4</v>
      </c>
      <c r="C32" s="74" t="s">
        <v>49</v>
      </c>
      <c r="D32" s="155" t="s">
        <v>25</v>
      </c>
      <c r="E32" s="193" t="s">
        <v>439</v>
      </c>
      <c r="F32" s="156" t="s">
        <v>93</v>
      </c>
      <c r="G32" s="155" t="s">
        <v>219</v>
      </c>
      <c r="H32" s="25">
        <v>13.05332172944242</v>
      </c>
      <c r="I32" s="25">
        <v>22.981565372461265</v>
      </c>
      <c r="J32" s="25">
        <v>85.94477450429433</v>
      </c>
      <c r="K32" s="25">
        <v>0.15050304919663901</v>
      </c>
      <c r="L32" s="25">
        <v>0</v>
      </c>
      <c r="M32" s="26">
        <f t="shared" si="1"/>
        <v>122.13016465539467</v>
      </c>
      <c r="N32" s="25">
        <v>0</v>
      </c>
      <c r="O32" s="25">
        <v>0</v>
      </c>
      <c r="P32" s="25">
        <v>132.07686875059105</v>
      </c>
      <c r="Q32" s="25">
        <v>0</v>
      </c>
      <c r="R32" s="26">
        <f t="shared" si="2"/>
        <v>132.07686875059105</v>
      </c>
      <c r="S32" s="26">
        <v>60.8709096171917</v>
      </c>
      <c r="T32" s="15">
        <v>36.671015674541032</v>
      </c>
      <c r="U32" s="15">
        <v>0.38762149251348726</v>
      </c>
      <c r="V32" s="16">
        <f t="shared" si="3"/>
        <v>37.05863716705452</v>
      </c>
      <c r="W32" s="25">
        <v>13.080638743888954</v>
      </c>
      <c r="X32" s="25">
        <v>26.630050330056729</v>
      </c>
      <c r="Y32" s="26">
        <f t="shared" si="4"/>
        <v>39.710689073945687</v>
      </c>
      <c r="Z32" s="25">
        <v>21.456386394705667</v>
      </c>
      <c r="AA32" s="25">
        <v>10.295298235455373</v>
      </c>
      <c r="AB32" s="26">
        <f t="shared" si="5"/>
        <v>31.751684630161041</v>
      </c>
      <c r="AC32" s="26">
        <v>3.9271163046781186</v>
      </c>
      <c r="AD32" s="26">
        <v>1.1027961654502159</v>
      </c>
      <c r="AE32" s="26">
        <v>17.526996768673406</v>
      </c>
      <c r="AF32" s="26">
        <v>30.759893185655173</v>
      </c>
      <c r="AG32" s="25">
        <v>2.327392573388003</v>
      </c>
      <c r="AH32" s="25">
        <v>7.8442156346526719</v>
      </c>
      <c r="AI32" s="25">
        <v>11.492275729330412</v>
      </c>
      <c r="AJ32" s="26">
        <f t="shared" si="0"/>
        <v>21.663883937371089</v>
      </c>
      <c r="AK32" s="25">
        <v>4.7017133672524416</v>
      </c>
      <c r="AL32" s="25">
        <v>1.3048818756141549</v>
      </c>
      <c r="AM32" s="26">
        <f t="shared" si="6"/>
        <v>6.006595242866597</v>
      </c>
      <c r="AN32" s="194">
        <f t="shared" si="7"/>
        <v>504.58623549903325</v>
      </c>
      <c r="AO32" s="25">
        <f>(AN32/$AN$133)*PIB_2021_DANE!$T$22</f>
        <v>50.001139466318804</v>
      </c>
      <c r="AP32" s="16">
        <f t="shared" si="8"/>
        <v>554.58737496535207</v>
      </c>
      <c r="AQ32" s="195">
        <f t="shared" si="9"/>
        <v>3.1430178941388447E-3</v>
      </c>
      <c r="AZ32" s="147"/>
      <c r="BA32" s="148"/>
      <c r="BB32" s="147"/>
    </row>
    <row r="33" spans="1:54" x14ac:dyDescent="0.25">
      <c r="A33" s="20" t="s">
        <v>14</v>
      </c>
      <c r="B33" s="154" t="s">
        <v>4</v>
      </c>
      <c r="C33" s="74" t="s">
        <v>50</v>
      </c>
      <c r="D33" s="155" t="s">
        <v>26</v>
      </c>
      <c r="E33" s="193" t="s">
        <v>439</v>
      </c>
      <c r="F33" s="156" t="s">
        <v>94</v>
      </c>
      <c r="G33" s="155" t="s">
        <v>220</v>
      </c>
      <c r="H33" s="25">
        <v>20.943250878601862</v>
      </c>
      <c r="I33" s="25">
        <v>12.96412916237151</v>
      </c>
      <c r="J33" s="25">
        <v>21.967778324747112</v>
      </c>
      <c r="K33" s="25">
        <v>0.2391321621895019</v>
      </c>
      <c r="L33" s="25">
        <v>0</v>
      </c>
      <c r="M33" s="26">
        <f t="shared" si="1"/>
        <v>56.114290527909979</v>
      </c>
      <c r="N33" s="25">
        <v>0</v>
      </c>
      <c r="O33" s="25">
        <v>0</v>
      </c>
      <c r="P33" s="25">
        <v>34.327056723936785</v>
      </c>
      <c r="Q33" s="25">
        <v>3.5882740520294415E-2</v>
      </c>
      <c r="R33" s="26">
        <f t="shared" si="2"/>
        <v>34.362939464457078</v>
      </c>
      <c r="S33" s="26">
        <v>14.30422114445255</v>
      </c>
      <c r="T33" s="15">
        <v>338.85738421465589</v>
      </c>
      <c r="U33" s="15">
        <v>1.1166984243413993</v>
      </c>
      <c r="V33" s="16">
        <f t="shared" si="3"/>
        <v>339.97408263899729</v>
      </c>
      <c r="W33" s="25">
        <v>23.395915016854683</v>
      </c>
      <c r="X33" s="25">
        <v>9.497661257583772</v>
      </c>
      <c r="Y33" s="26">
        <f t="shared" si="4"/>
        <v>32.893576274438459</v>
      </c>
      <c r="Z33" s="25">
        <v>61.100866228233819</v>
      </c>
      <c r="AA33" s="25">
        <v>18.59595654809716</v>
      </c>
      <c r="AB33" s="26">
        <f t="shared" si="5"/>
        <v>79.696822776330976</v>
      </c>
      <c r="AC33" s="26">
        <v>9.1598412690593509</v>
      </c>
      <c r="AD33" s="26">
        <v>2.7693902277889326</v>
      </c>
      <c r="AE33" s="26">
        <v>35.783679374698771</v>
      </c>
      <c r="AF33" s="26">
        <v>53.377377272877993</v>
      </c>
      <c r="AG33" s="25">
        <v>29.032020669725703</v>
      </c>
      <c r="AH33" s="25">
        <v>14.033398906133543</v>
      </c>
      <c r="AI33" s="25">
        <v>17.639341557379296</v>
      </c>
      <c r="AJ33" s="26">
        <f t="shared" si="0"/>
        <v>60.704761133238542</v>
      </c>
      <c r="AK33" s="25">
        <v>10.92092627390014</v>
      </c>
      <c r="AL33" s="25">
        <v>6.7085183630300493</v>
      </c>
      <c r="AM33" s="26">
        <f t="shared" si="6"/>
        <v>17.629444636930188</v>
      </c>
      <c r="AN33" s="194">
        <f t="shared" si="7"/>
        <v>736.77042674118002</v>
      </c>
      <c r="AO33" s="25">
        <f>(AN33/$AN$133)*PIB_2021_DANE!$T$22</f>
        <v>73.009048345742173</v>
      </c>
      <c r="AP33" s="16">
        <f t="shared" si="8"/>
        <v>809.77947508692216</v>
      </c>
      <c r="AQ33" s="195">
        <f t="shared" si="9"/>
        <v>4.5892703213151319E-3</v>
      </c>
      <c r="AZ33" s="147"/>
      <c r="BA33" s="148"/>
      <c r="BB33" s="147"/>
    </row>
    <row r="34" spans="1:54" x14ac:dyDescent="0.25">
      <c r="A34" s="20" t="s">
        <v>14</v>
      </c>
      <c r="B34" s="154" t="s">
        <v>4</v>
      </c>
      <c r="C34" s="74" t="s">
        <v>50</v>
      </c>
      <c r="D34" s="155" t="s">
        <v>26</v>
      </c>
      <c r="E34" s="193" t="s">
        <v>440</v>
      </c>
      <c r="F34" s="156" t="s">
        <v>95</v>
      </c>
      <c r="G34" s="155" t="s">
        <v>221</v>
      </c>
      <c r="H34" s="25">
        <v>3.7639160606586408</v>
      </c>
      <c r="I34" s="25">
        <v>17.404162983870528</v>
      </c>
      <c r="J34" s="25">
        <v>19.093512605011629</v>
      </c>
      <c r="K34" s="25">
        <v>4.2183949361833298E-2</v>
      </c>
      <c r="L34" s="25">
        <v>0</v>
      </c>
      <c r="M34" s="26">
        <f t="shared" si="1"/>
        <v>40.303775598902632</v>
      </c>
      <c r="N34" s="25">
        <v>0</v>
      </c>
      <c r="O34" s="25">
        <v>0</v>
      </c>
      <c r="P34" s="25">
        <v>14.234659767384514</v>
      </c>
      <c r="Q34" s="25">
        <v>0</v>
      </c>
      <c r="R34" s="26">
        <f t="shared" si="2"/>
        <v>14.234659767384514</v>
      </c>
      <c r="S34" s="26">
        <v>3.5542756308231964</v>
      </c>
      <c r="T34" s="15">
        <v>1.4328362017539524</v>
      </c>
      <c r="U34" s="15">
        <v>0.7346050550667842</v>
      </c>
      <c r="V34" s="16">
        <f t="shared" si="3"/>
        <v>2.1674412568207364</v>
      </c>
      <c r="W34" s="25">
        <v>21.331675505542162</v>
      </c>
      <c r="X34" s="25">
        <v>0.82254831375778736</v>
      </c>
      <c r="Y34" s="26">
        <f t="shared" si="4"/>
        <v>22.154223819299951</v>
      </c>
      <c r="Z34" s="25">
        <v>22.031621403599654</v>
      </c>
      <c r="AA34" s="25">
        <v>11.138997769611116</v>
      </c>
      <c r="AB34" s="26">
        <f t="shared" si="5"/>
        <v>33.170619173210767</v>
      </c>
      <c r="AC34" s="26">
        <v>4.2598005307164906</v>
      </c>
      <c r="AD34" s="26">
        <v>1.7885918470804207</v>
      </c>
      <c r="AE34" s="26">
        <v>17.854524769477386</v>
      </c>
      <c r="AF34" s="26">
        <v>15.863170962248946</v>
      </c>
      <c r="AG34" s="25">
        <v>9.768922126922071</v>
      </c>
      <c r="AH34" s="25">
        <v>8.9579484375513339</v>
      </c>
      <c r="AI34" s="25">
        <v>16.481777046361593</v>
      </c>
      <c r="AJ34" s="26">
        <f t="shared" si="0"/>
        <v>35.208647610835001</v>
      </c>
      <c r="AK34" s="25">
        <v>5.2258035448832061</v>
      </c>
      <c r="AL34" s="25">
        <v>2.7565975928579309</v>
      </c>
      <c r="AM34" s="26">
        <f t="shared" si="6"/>
        <v>7.982401137741137</v>
      </c>
      <c r="AN34" s="194">
        <f t="shared" si="7"/>
        <v>198.54213210454117</v>
      </c>
      <c r="AO34" s="25">
        <f>(AN34/$AN$133)*PIB_2021_DANE!$T$22</f>
        <v>19.674204603463615</v>
      </c>
      <c r="AP34" s="16">
        <f t="shared" si="8"/>
        <v>218.21633670800477</v>
      </c>
      <c r="AQ34" s="195">
        <f t="shared" si="9"/>
        <v>1.2366993588873805E-3</v>
      </c>
      <c r="AZ34" s="147"/>
      <c r="BA34" s="148"/>
      <c r="BB34" s="147"/>
    </row>
    <row r="35" spans="1:54" x14ac:dyDescent="0.25">
      <c r="A35" s="20" t="s">
        <v>14</v>
      </c>
      <c r="B35" s="154" t="s">
        <v>4</v>
      </c>
      <c r="C35" s="74" t="s">
        <v>50</v>
      </c>
      <c r="D35" s="155" t="s">
        <v>26</v>
      </c>
      <c r="E35" s="193" t="s">
        <v>440</v>
      </c>
      <c r="F35" s="156" t="s">
        <v>96</v>
      </c>
      <c r="G35" s="155" t="s">
        <v>222</v>
      </c>
      <c r="H35" s="25">
        <v>1.0688463573519413</v>
      </c>
      <c r="I35" s="25">
        <v>10.7872440274908</v>
      </c>
      <c r="J35" s="25">
        <v>22.5603798059567</v>
      </c>
      <c r="K35" s="25">
        <v>5.9938433288148435E-2</v>
      </c>
      <c r="L35" s="25">
        <v>0</v>
      </c>
      <c r="M35" s="26">
        <f t="shared" si="1"/>
        <v>34.47640862408759</v>
      </c>
      <c r="N35" s="25">
        <v>0</v>
      </c>
      <c r="O35" s="25">
        <v>0</v>
      </c>
      <c r="P35" s="25">
        <v>2.5282747511333548</v>
      </c>
      <c r="Q35" s="25">
        <v>1.211451709542664</v>
      </c>
      <c r="R35" s="26">
        <f t="shared" si="2"/>
        <v>3.7397264606760188</v>
      </c>
      <c r="S35" s="26">
        <v>3.3934889165014752</v>
      </c>
      <c r="T35" s="15">
        <v>0.84048942535999249</v>
      </c>
      <c r="U35" s="15">
        <v>0.57603341294839017</v>
      </c>
      <c r="V35" s="16">
        <f t="shared" si="3"/>
        <v>1.4165228383083828</v>
      </c>
      <c r="W35" s="25">
        <v>3.0375618172344545</v>
      </c>
      <c r="X35" s="25">
        <v>0.685946062674748</v>
      </c>
      <c r="Y35" s="26">
        <f t="shared" si="4"/>
        <v>3.7235078799092025</v>
      </c>
      <c r="Z35" s="25">
        <v>11.982612389308368</v>
      </c>
      <c r="AA35" s="25">
        <v>6.174981423285498</v>
      </c>
      <c r="AB35" s="26">
        <f t="shared" si="5"/>
        <v>18.157593812593866</v>
      </c>
      <c r="AC35" s="26">
        <v>2.3774683315364027</v>
      </c>
      <c r="AD35" s="26">
        <v>0.44718888200873896</v>
      </c>
      <c r="AE35" s="26">
        <v>9.187848439807242</v>
      </c>
      <c r="AF35" s="26">
        <v>9.8511537685100006</v>
      </c>
      <c r="AG35" s="25">
        <v>11.494793097244409</v>
      </c>
      <c r="AH35" s="25">
        <v>3.8997183801300541</v>
      </c>
      <c r="AI35" s="25">
        <v>8.5869978339220463</v>
      </c>
      <c r="AJ35" s="26">
        <f t="shared" si="0"/>
        <v>23.981509311296509</v>
      </c>
      <c r="AK35" s="25">
        <v>3.220777746933559</v>
      </c>
      <c r="AL35" s="25">
        <v>2.0055538265808814</v>
      </c>
      <c r="AM35" s="26">
        <f t="shared" si="6"/>
        <v>5.2263315735144404</v>
      </c>
      <c r="AN35" s="194">
        <f t="shared" si="7"/>
        <v>115.97874883874988</v>
      </c>
      <c r="AO35" s="25">
        <f>(AN35/$AN$133)*PIB_2021_DANE!$T$22</f>
        <v>11.492722527558135</v>
      </c>
      <c r="AP35" s="16">
        <f t="shared" si="8"/>
        <v>127.47147136630801</v>
      </c>
      <c r="AQ35" s="195">
        <f t="shared" si="9"/>
        <v>7.2242018766031913E-4</v>
      </c>
      <c r="AZ35" s="147"/>
      <c r="BA35" s="148"/>
      <c r="BB35" s="147"/>
    </row>
    <row r="36" spans="1:54" x14ac:dyDescent="0.25">
      <c r="A36" s="20" t="s">
        <v>14</v>
      </c>
      <c r="B36" s="154" t="s">
        <v>4</v>
      </c>
      <c r="C36" s="74" t="s">
        <v>50</v>
      </c>
      <c r="D36" s="155" t="s">
        <v>26</v>
      </c>
      <c r="E36" s="193" t="s">
        <v>440</v>
      </c>
      <c r="F36" s="156" t="s">
        <v>97</v>
      </c>
      <c r="G36" s="155" t="s">
        <v>223</v>
      </c>
      <c r="H36" s="25">
        <v>15.202071829818827</v>
      </c>
      <c r="I36" s="25">
        <v>54.543460833605373</v>
      </c>
      <c r="J36" s="25">
        <v>59.503542931877433</v>
      </c>
      <c r="K36" s="25">
        <v>0.52488214661089239</v>
      </c>
      <c r="L36" s="25">
        <v>0</v>
      </c>
      <c r="M36" s="26">
        <f t="shared" si="1"/>
        <v>129.77395774191254</v>
      </c>
      <c r="N36" s="25">
        <v>0</v>
      </c>
      <c r="O36" s="25">
        <v>0</v>
      </c>
      <c r="P36" s="25">
        <v>2.6832864404059427</v>
      </c>
      <c r="Q36" s="25">
        <v>0</v>
      </c>
      <c r="R36" s="26">
        <f t="shared" si="2"/>
        <v>2.6832864404059427</v>
      </c>
      <c r="S36" s="26">
        <v>13.732782038658508</v>
      </c>
      <c r="T36" s="15">
        <v>2.2776290209384644</v>
      </c>
      <c r="U36" s="15">
        <v>0.67555445724116936</v>
      </c>
      <c r="V36" s="16">
        <f t="shared" si="3"/>
        <v>2.9531834781796338</v>
      </c>
      <c r="W36" s="25">
        <v>26.682790300495668</v>
      </c>
      <c r="X36" s="25">
        <v>5.9267040643424105</v>
      </c>
      <c r="Y36" s="26">
        <f t="shared" si="4"/>
        <v>32.609494364838078</v>
      </c>
      <c r="Z36" s="25">
        <v>33.972252633170534</v>
      </c>
      <c r="AA36" s="25">
        <v>12.817308493990772</v>
      </c>
      <c r="AB36" s="26">
        <f t="shared" si="5"/>
        <v>46.789561127161306</v>
      </c>
      <c r="AC36" s="26">
        <v>7.8224814091053929</v>
      </c>
      <c r="AD36" s="26">
        <v>2.7993187029180167</v>
      </c>
      <c r="AE36" s="26">
        <v>34.237852428487734</v>
      </c>
      <c r="AF36" s="26">
        <v>27.575952749301603</v>
      </c>
      <c r="AG36" s="25">
        <v>15.58834172544876</v>
      </c>
      <c r="AH36" s="25">
        <v>13.153110719224291</v>
      </c>
      <c r="AI36" s="25">
        <v>47.804419362205614</v>
      </c>
      <c r="AJ36" s="26">
        <f t="shared" si="0"/>
        <v>76.545871806878665</v>
      </c>
      <c r="AK36" s="25">
        <v>13.657917563528782</v>
      </c>
      <c r="AL36" s="25">
        <v>3.7358256824907814</v>
      </c>
      <c r="AM36" s="26">
        <f t="shared" si="6"/>
        <v>17.393743246019564</v>
      </c>
      <c r="AN36" s="194">
        <f t="shared" si="7"/>
        <v>394.91748553386697</v>
      </c>
      <c r="AO36" s="25">
        <f>(AN36/$AN$133)*PIB_2021_DANE!$T$22</f>
        <v>39.133695853470535</v>
      </c>
      <c r="AP36" s="16">
        <f t="shared" si="8"/>
        <v>434.05118138733752</v>
      </c>
      <c r="AQ36" s="195">
        <f t="shared" si="9"/>
        <v>2.4599020671138391E-3</v>
      </c>
      <c r="AZ36" s="147"/>
      <c r="BA36" s="148"/>
      <c r="BB36" s="147"/>
    </row>
    <row r="37" spans="1:54" x14ac:dyDescent="0.25">
      <c r="A37" s="20" t="s">
        <v>14</v>
      </c>
      <c r="B37" s="154" t="s">
        <v>4</v>
      </c>
      <c r="C37" s="74" t="s">
        <v>51</v>
      </c>
      <c r="D37" s="155" t="s">
        <v>27</v>
      </c>
      <c r="E37" s="193" t="s">
        <v>440</v>
      </c>
      <c r="F37" s="156" t="s">
        <v>98</v>
      </c>
      <c r="G37" s="155" t="s">
        <v>224</v>
      </c>
      <c r="H37" s="25">
        <v>0</v>
      </c>
      <c r="I37" s="25">
        <v>5.0294024763449077</v>
      </c>
      <c r="J37" s="25">
        <v>44.152532592561073</v>
      </c>
      <c r="K37" s="25">
        <v>0.96179280230787279</v>
      </c>
      <c r="L37" s="25">
        <v>0</v>
      </c>
      <c r="M37" s="26">
        <f t="shared" si="1"/>
        <v>50.143727871213855</v>
      </c>
      <c r="N37" s="25">
        <v>0</v>
      </c>
      <c r="O37" s="25">
        <v>0</v>
      </c>
      <c r="P37" s="25">
        <v>537.24188860789172</v>
      </c>
      <c r="Q37" s="25">
        <v>0</v>
      </c>
      <c r="R37" s="26">
        <f t="shared" si="2"/>
        <v>537.24188860789172</v>
      </c>
      <c r="S37" s="26">
        <v>177.58383109825274</v>
      </c>
      <c r="T37" s="15">
        <v>16.370898588839829</v>
      </c>
      <c r="U37" s="15">
        <v>3.8041154559595545</v>
      </c>
      <c r="V37" s="16">
        <f t="shared" si="3"/>
        <v>20.175014044799383</v>
      </c>
      <c r="W37" s="25">
        <v>22.71545705667987</v>
      </c>
      <c r="X37" s="25">
        <v>11.462407705184207</v>
      </c>
      <c r="Y37" s="26">
        <f t="shared" si="4"/>
        <v>34.177864761864079</v>
      </c>
      <c r="Z37" s="25">
        <v>84.18236740585526</v>
      </c>
      <c r="AA37" s="25">
        <v>35.314456951222745</v>
      </c>
      <c r="AB37" s="26">
        <f t="shared" si="5"/>
        <v>119.496824357078</v>
      </c>
      <c r="AC37" s="26">
        <v>25.201956216416111</v>
      </c>
      <c r="AD37" s="26">
        <v>8.3768264612593182</v>
      </c>
      <c r="AE37" s="26">
        <v>61.631699330999119</v>
      </c>
      <c r="AF37" s="26">
        <v>108.4736915852942</v>
      </c>
      <c r="AG37" s="25">
        <v>26.536836230637867</v>
      </c>
      <c r="AH37" s="25">
        <v>23.864286115053762</v>
      </c>
      <c r="AI37" s="25">
        <v>35.772232853617268</v>
      </c>
      <c r="AJ37" s="26">
        <f t="shared" si="0"/>
        <v>86.173355199308901</v>
      </c>
      <c r="AK37" s="25">
        <v>20.582198933334094</v>
      </c>
      <c r="AL37" s="25">
        <v>5.6937781436033941</v>
      </c>
      <c r="AM37" s="26">
        <f t="shared" si="6"/>
        <v>26.275977076937487</v>
      </c>
      <c r="AN37" s="194">
        <f t="shared" si="7"/>
        <v>1254.952656611315</v>
      </c>
      <c r="AO37" s="25">
        <f>(AN37/$AN$133)*PIB_2021_DANE!$T$22</f>
        <v>124.35746041465271</v>
      </c>
      <c r="AP37" s="16">
        <f t="shared" si="8"/>
        <v>1379.3101170259677</v>
      </c>
      <c r="AQ37" s="195">
        <f t="shared" si="9"/>
        <v>7.8169763234336199E-3</v>
      </c>
      <c r="AZ37" s="147"/>
      <c r="BA37" s="148"/>
      <c r="BB37" s="147"/>
    </row>
    <row r="38" spans="1:54" x14ac:dyDescent="0.25">
      <c r="A38" s="20" t="s">
        <v>14</v>
      </c>
      <c r="B38" s="154" t="s">
        <v>4</v>
      </c>
      <c r="C38" s="74" t="s">
        <v>51</v>
      </c>
      <c r="D38" s="155" t="s">
        <v>27</v>
      </c>
      <c r="E38" s="193" t="s">
        <v>440</v>
      </c>
      <c r="F38" s="156" t="s">
        <v>99</v>
      </c>
      <c r="G38" s="155" t="s">
        <v>225</v>
      </c>
      <c r="H38" s="25">
        <v>0</v>
      </c>
      <c r="I38" s="25">
        <v>12.878229270160919</v>
      </c>
      <c r="J38" s="25">
        <v>122.87197825044696</v>
      </c>
      <c r="K38" s="25">
        <v>0.25376670519829769</v>
      </c>
      <c r="L38" s="25">
        <v>0</v>
      </c>
      <c r="M38" s="26">
        <f t="shared" si="1"/>
        <v>136.00397422580619</v>
      </c>
      <c r="N38" s="25">
        <v>0</v>
      </c>
      <c r="O38" s="25">
        <v>0</v>
      </c>
      <c r="P38" s="25">
        <v>1064.1732668339105</v>
      </c>
      <c r="Q38" s="25">
        <v>0</v>
      </c>
      <c r="R38" s="26">
        <f t="shared" si="2"/>
        <v>1064.1732668339105</v>
      </c>
      <c r="S38" s="26">
        <v>82.935108863466169</v>
      </c>
      <c r="T38" s="15">
        <v>8.8308470228267524</v>
      </c>
      <c r="U38" s="15">
        <v>2.1081666321689281</v>
      </c>
      <c r="V38" s="16">
        <f t="shared" si="3"/>
        <v>10.93901365499568</v>
      </c>
      <c r="W38" s="25">
        <v>40.273574631680731</v>
      </c>
      <c r="X38" s="25">
        <v>9.9980035040244868</v>
      </c>
      <c r="Y38" s="26">
        <f t="shared" si="4"/>
        <v>50.271578135705219</v>
      </c>
      <c r="Z38" s="25">
        <v>62.381358280280459</v>
      </c>
      <c r="AA38" s="25">
        <v>34.907693439084618</v>
      </c>
      <c r="AB38" s="26">
        <f t="shared" si="5"/>
        <v>97.289051719365077</v>
      </c>
      <c r="AC38" s="26">
        <v>13.917891536763515</v>
      </c>
      <c r="AD38" s="26">
        <v>3.6778367022411991</v>
      </c>
      <c r="AE38" s="26">
        <v>44.31549330018332</v>
      </c>
      <c r="AF38" s="26">
        <v>137.88120887570489</v>
      </c>
      <c r="AG38" s="25">
        <v>23.790814090993145</v>
      </c>
      <c r="AH38" s="25">
        <v>24.695984826688999</v>
      </c>
      <c r="AI38" s="25">
        <v>31.101618904181617</v>
      </c>
      <c r="AJ38" s="26">
        <f t="shared" si="0"/>
        <v>79.588417821863757</v>
      </c>
      <c r="AK38" s="25">
        <v>14.666577654388755</v>
      </c>
      <c r="AL38" s="25">
        <v>7.185539454018909</v>
      </c>
      <c r="AM38" s="26">
        <f t="shared" si="6"/>
        <v>21.852117108407665</v>
      </c>
      <c r="AN38" s="194">
        <f t="shared" si="7"/>
        <v>1742.8449587784132</v>
      </c>
      <c r="AO38" s="25">
        <f>(AN38/$AN$133)*PIB_2021_DANE!$T$22</f>
        <v>172.70434213463014</v>
      </c>
      <c r="AP38" s="16">
        <f t="shared" si="8"/>
        <v>1915.5493009130435</v>
      </c>
      <c r="AQ38" s="195">
        <f t="shared" si="9"/>
        <v>1.0856009353352099E-2</v>
      </c>
      <c r="AZ38" s="147"/>
      <c r="BA38" s="148"/>
      <c r="BB38" s="147"/>
    </row>
    <row r="39" spans="1:54" x14ac:dyDescent="0.25">
      <c r="A39" s="20" t="s">
        <v>14</v>
      </c>
      <c r="B39" s="154" t="s">
        <v>4</v>
      </c>
      <c r="C39" s="74" t="s">
        <v>52</v>
      </c>
      <c r="D39" s="155" t="s">
        <v>28</v>
      </c>
      <c r="E39" s="193" t="s">
        <v>439</v>
      </c>
      <c r="F39" s="156" t="s">
        <v>100</v>
      </c>
      <c r="G39" s="155" t="s">
        <v>226</v>
      </c>
      <c r="H39" s="25">
        <v>4.0972714745088314</v>
      </c>
      <c r="I39" s="25">
        <v>11.373397571029065</v>
      </c>
      <c r="J39" s="25">
        <v>18.194032163521676</v>
      </c>
      <c r="K39" s="25">
        <v>5.2229226759800962E-3</v>
      </c>
      <c r="L39" s="25">
        <v>0</v>
      </c>
      <c r="M39" s="26">
        <f t="shared" si="1"/>
        <v>33.669924131735556</v>
      </c>
      <c r="N39" s="25">
        <v>0</v>
      </c>
      <c r="O39" s="25">
        <v>0</v>
      </c>
      <c r="P39" s="25">
        <v>43.168781105734183</v>
      </c>
      <c r="Q39" s="25">
        <v>0</v>
      </c>
      <c r="R39" s="26">
        <f t="shared" si="2"/>
        <v>43.168781105734183</v>
      </c>
      <c r="S39" s="26">
        <v>5.4128417951236711</v>
      </c>
      <c r="T39" s="15">
        <v>195.00635875576882</v>
      </c>
      <c r="U39" s="15">
        <v>1.0849784138330094</v>
      </c>
      <c r="V39" s="16">
        <f t="shared" si="3"/>
        <v>196.09133716960181</v>
      </c>
      <c r="W39" s="25">
        <v>25.31606554282039</v>
      </c>
      <c r="X39" s="25">
        <v>1.5162316803717153</v>
      </c>
      <c r="Y39" s="26">
        <f t="shared" si="4"/>
        <v>26.832297223192104</v>
      </c>
      <c r="Z39" s="25">
        <v>35.763257511195171</v>
      </c>
      <c r="AA39" s="25">
        <v>17.305881429528949</v>
      </c>
      <c r="AB39" s="26">
        <f t="shared" si="5"/>
        <v>53.069138940724116</v>
      </c>
      <c r="AC39" s="26">
        <v>6.7208179541134649</v>
      </c>
      <c r="AD39" s="26">
        <v>1.3718386599995631</v>
      </c>
      <c r="AE39" s="26">
        <v>23.263926235232372</v>
      </c>
      <c r="AF39" s="26">
        <v>37.624242957631111</v>
      </c>
      <c r="AG39" s="25">
        <v>23.391833036160559</v>
      </c>
      <c r="AH39" s="25">
        <v>12.633927134258954</v>
      </c>
      <c r="AI39" s="25">
        <v>20.17092565880758</v>
      </c>
      <c r="AJ39" s="26">
        <f t="shared" si="0"/>
        <v>56.196685829227093</v>
      </c>
      <c r="AK39" s="25">
        <v>7.0391223435532551</v>
      </c>
      <c r="AL39" s="25">
        <v>0.67775277500051989</v>
      </c>
      <c r="AM39" s="26">
        <f t="shared" si="6"/>
        <v>7.7168751185537747</v>
      </c>
      <c r="AN39" s="194">
        <f t="shared" si="7"/>
        <v>491.13870712086884</v>
      </c>
      <c r="AO39" s="25">
        <f>(AN39/$AN$133)*PIB_2021_DANE!$T$22</f>
        <v>48.668578856041982</v>
      </c>
      <c r="AP39" s="16">
        <f t="shared" si="8"/>
        <v>539.80728597691086</v>
      </c>
      <c r="AQ39" s="195">
        <f t="shared" si="9"/>
        <v>3.0592545661861708E-3</v>
      </c>
      <c r="AZ39" s="147"/>
      <c r="BA39" s="148"/>
      <c r="BB39" s="147"/>
    </row>
    <row r="40" spans="1:54" x14ac:dyDescent="0.25">
      <c r="A40" s="20" t="s">
        <v>15</v>
      </c>
      <c r="B40" s="154" t="s">
        <v>5</v>
      </c>
      <c r="C40" s="74" t="s">
        <v>52</v>
      </c>
      <c r="D40" s="155" t="s">
        <v>28</v>
      </c>
      <c r="E40" s="193" t="s">
        <v>439</v>
      </c>
      <c r="F40" s="156" t="s">
        <v>101</v>
      </c>
      <c r="G40" s="155" t="s">
        <v>227</v>
      </c>
      <c r="H40" s="25">
        <v>0.12109710246143329</v>
      </c>
      <c r="I40" s="25">
        <v>2.9690479288136213</v>
      </c>
      <c r="J40" s="25">
        <v>24.771883454409625</v>
      </c>
      <c r="K40" s="25">
        <v>1.3156585385444076E-2</v>
      </c>
      <c r="L40" s="25">
        <v>0</v>
      </c>
      <c r="M40" s="26">
        <f t="shared" si="1"/>
        <v>27.875185071070124</v>
      </c>
      <c r="N40" s="25">
        <v>0</v>
      </c>
      <c r="O40" s="25">
        <v>0</v>
      </c>
      <c r="P40" s="25">
        <v>0</v>
      </c>
      <c r="Q40" s="25">
        <v>0</v>
      </c>
      <c r="R40" s="26">
        <f t="shared" si="2"/>
        <v>0</v>
      </c>
      <c r="S40" s="26">
        <v>1.4424591369107216</v>
      </c>
      <c r="T40" s="15">
        <v>70.38665830243842</v>
      </c>
      <c r="U40" s="15">
        <v>0.37746777807641141</v>
      </c>
      <c r="V40" s="16">
        <f t="shared" si="3"/>
        <v>70.764126080514828</v>
      </c>
      <c r="W40" s="25">
        <v>22.540276553914183</v>
      </c>
      <c r="X40" s="25">
        <v>0.68764303136093674</v>
      </c>
      <c r="Y40" s="26">
        <f t="shared" si="4"/>
        <v>23.227919585275121</v>
      </c>
      <c r="Z40" s="25">
        <v>8.1114242565900518</v>
      </c>
      <c r="AA40" s="25">
        <v>1.6008851130982547</v>
      </c>
      <c r="AB40" s="26">
        <f t="shared" si="5"/>
        <v>9.712309369688306</v>
      </c>
      <c r="AC40" s="26">
        <v>1.8433287129703493</v>
      </c>
      <c r="AD40" s="26">
        <v>0.75077563537614334</v>
      </c>
      <c r="AE40" s="26">
        <v>8.5022054362490032</v>
      </c>
      <c r="AF40" s="26">
        <v>11.129563988388794</v>
      </c>
      <c r="AG40" s="25">
        <v>9.6391425733165423</v>
      </c>
      <c r="AH40" s="25">
        <v>2.3025566166089386</v>
      </c>
      <c r="AI40" s="25">
        <v>4.466902160400025</v>
      </c>
      <c r="AJ40" s="26">
        <f t="shared" ref="AJ40:AJ71" si="10">AG40+AH40+AI40</f>
        <v>16.408601350325505</v>
      </c>
      <c r="AK40" s="25">
        <v>1.4772629358951026</v>
      </c>
      <c r="AL40" s="25">
        <v>3.6255114069611616</v>
      </c>
      <c r="AM40" s="26">
        <f t="shared" si="6"/>
        <v>5.1027743428562644</v>
      </c>
      <c r="AN40" s="194">
        <f t="shared" si="7"/>
        <v>176.75924870962515</v>
      </c>
      <c r="AO40" s="25">
        <f>(AN40/$AN$133)*PIB_2021_DANE!$T$22</f>
        <v>17.515665757213533</v>
      </c>
      <c r="AP40" s="16">
        <f t="shared" si="8"/>
        <v>194.27491446683868</v>
      </c>
      <c r="AQ40" s="195">
        <f t="shared" si="9"/>
        <v>1.1010159266422453E-3</v>
      </c>
      <c r="AZ40" s="147"/>
      <c r="BA40" s="148"/>
      <c r="BB40" s="147"/>
    </row>
    <row r="41" spans="1:54" x14ac:dyDescent="0.25">
      <c r="A41" s="20" t="s">
        <v>15</v>
      </c>
      <c r="B41" s="154" t="s">
        <v>5</v>
      </c>
      <c r="C41" s="74" t="s">
        <v>52</v>
      </c>
      <c r="D41" s="155" t="s">
        <v>28</v>
      </c>
      <c r="E41" s="193" t="s">
        <v>439</v>
      </c>
      <c r="F41" s="156" t="s">
        <v>102</v>
      </c>
      <c r="G41" s="155" t="s">
        <v>228</v>
      </c>
      <c r="H41" s="25">
        <v>4.8006661120823875</v>
      </c>
      <c r="I41" s="25">
        <v>5.6449696565260092</v>
      </c>
      <c r="J41" s="25">
        <v>143.27960592879938</v>
      </c>
      <c r="K41" s="25">
        <v>0</v>
      </c>
      <c r="L41" s="25">
        <v>0</v>
      </c>
      <c r="M41" s="26">
        <f t="shared" si="1"/>
        <v>153.7252416974078</v>
      </c>
      <c r="N41" s="25">
        <v>0</v>
      </c>
      <c r="O41" s="25">
        <v>0</v>
      </c>
      <c r="P41" s="25">
        <v>3.577136671602017</v>
      </c>
      <c r="Q41" s="25">
        <v>0</v>
      </c>
      <c r="R41" s="26">
        <f t="shared" si="2"/>
        <v>3.577136671602017</v>
      </c>
      <c r="S41" s="26">
        <v>17.04424270077736</v>
      </c>
      <c r="T41" s="15">
        <v>4.266231355769956</v>
      </c>
      <c r="U41" s="15">
        <v>2.4917946119034182</v>
      </c>
      <c r="V41" s="16">
        <f t="shared" si="3"/>
        <v>6.7580259676733743</v>
      </c>
      <c r="W41" s="25">
        <v>7.3464391150795585</v>
      </c>
      <c r="X41" s="25">
        <v>5.0091345766144437</v>
      </c>
      <c r="Y41" s="26">
        <f t="shared" si="4"/>
        <v>12.355573691694001</v>
      </c>
      <c r="Z41" s="25">
        <v>27.132470933250595</v>
      </c>
      <c r="AA41" s="25">
        <v>4.2775364511626597</v>
      </c>
      <c r="AB41" s="26">
        <f t="shared" si="5"/>
        <v>31.410007384413255</v>
      </c>
      <c r="AC41" s="26">
        <v>3.988330465345685</v>
      </c>
      <c r="AD41" s="26">
        <v>1.5386071509459629</v>
      </c>
      <c r="AE41" s="26">
        <v>18.714971592990381</v>
      </c>
      <c r="AF41" s="26">
        <v>15.43955943451652</v>
      </c>
      <c r="AG41" s="25">
        <v>5.9057427324773899</v>
      </c>
      <c r="AH41" s="25">
        <v>4.6422756246481311</v>
      </c>
      <c r="AI41" s="25">
        <v>7.0192480295192645</v>
      </c>
      <c r="AJ41" s="26">
        <f t="shared" si="10"/>
        <v>17.567266386644786</v>
      </c>
      <c r="AK41" s="25">
        <v>4.4729628329004099</v>
      </c>
      <c r="AL41" s="25">
        <v>1.5182065134534177</v>
      </c>
      <c r="AM41" s="26">
        <f t="shared" si="6"/>
        <v>5.9911693463538276</v>
      </c>
      <c r="AN41" s="194">
        <f t="shared" si="7"/>
        <v>288.110132490365</v>
      </c>
      <c r="AO41" s="25">
        <f>(AN41/$AN$133)*PIB_2021_DANE!$T$22</f>
        <v>28.549797641751031</v>
      </c>
      <c r="AP41" s="16">
        <f t="shared" si="8"/>
        <v>316.65993013211602</v>
      </c>
      <c r="AQ41" s="195">
        <f t="shared" si="9"/>
        <v>1.7946095992974532E-3</v>
      </c>
      <c r="AZ41" s="147"/>
      <c r="BA41" s="148"/>
      <c r="BB41" s="147"/>
    </row>
    <row r="42" spans="1:54" x14ac:dyDescent="0.25">
      <c r="A42" s="20" t="s">
        <v>15</v>
      </c>
      <c r="B42" s="154" t="s">
        <v>5</v>
      </c>
      <c r="C42" s="74" t="s">
        <v>52</v>
      </c>
      <c r="D42" s="155" t="s">
        <v>28</v>
      </c>
      <c r="E42" s="193" t="s">
        <v>439</v>
      </c>
      <c r="F42" s="156" t="s">
        <v>103</v>
      </c>
      <c r="G42" s="155" t="s">
        <v>229</v>
      </c>
      <c r="H42" s="25">
        <v>5.9492661931182287</v>
      </c>
      <c r="I42" s="25">
        <v>3.2950155372956429</v>
      </c>
      <c r="J42" s="25">
        <v>40.936933948497185</v>
      </c>
      <c r="K42" s="25">
        <v>0</v>
      </c>
      <c r="L42" s="25">
        <v>0</v>
      </c>
      <c r="M42" s="26">
        <f t="shared" si="1"/>
        <v>50.181215678911059</v>
      </c>
      <c r="N42" s="25">
        <v>0</v>
      </c>
      <c r="O42" s="25">
        <v>0</v>
      </c>
      <c r="P42" s="25">
        <v>0</v>
      </c>
      <c r="Q42" s="25">
        <v>0</v>
      </c>
      <c r="R42" s="26">
        <f t="shared" si="2"/>
        <v>0</v>
      </c>
      <c r="S42" s="26">
        <v>1.4592214100512342</v>
      </c>
      <c r="T42" s="15">
        <v>54.441620931864364</v>
      </c>
      <c r="U42" s="15">
        <v>0.22112019800873234</v>
      </c>
      <c r="V42" s="16">
        <f t="shared" si="3"/>
        <v>54.662741129873098</v>
      </c>
      <c r="W42" s="25">
        <v>14.18882787198676</v>
      </c>
      <c r="X42" s="25">
        <v>2.1747539058455918</v>
      </c>
      <c r="Y42" s="26">
        <f t="shared" si="4"/>
        <v>16.363581777832351</v>
      </c>
      <c r="Z42" s="25">
        <v>10.2555969405828</v>
      </c>
      <c r="AA42" s="25">
        <v>4.1856275275026444</v>
      </c>
      <c r="AB42" s="26">
        <f t="shared" si="5"/>
        <v>14.441224468085444</v>
      </c>
      <c r="AC42" s="26">
        <v>2.4456982556845706</v>
      </c>
      <c r="AD42" s="26">
        <v>0.97391039091182308</v>
      </c>
      <c r="AE42" s="26">
        <v>9.4093543541591167</v>
      </c>
      <c r="AF42" s="26">
        <v>11.10101571077888</v>
      </c>
      <c r="AG42" s="25">
        <v>7.1406548820313729</v>
      </c>
      <c r="AH42" s="25">
        <v>3.759351628674696</v>
      </c>
      <c r="AI42" s="25">
        <v>7.1144670666537699</v>
      </c>
      <c r="AJ42" s="26">
        <f t="shared" si="10"/>
        <v>18.014473577359837</v>
      </c>
      <c r="AK42" s="25">
        <v>2.5088788803308408</v>
      </c>
      <c r="AL42" s="25">
        <v>1.325534319891394</v>
      </c>
      <c r="AM42" s="26">
        <f t="shared" si="6"/>
        <v>3.8344132002222349</v>
      </c>
      <c r="AN42" s="194">
        <f t="shared" si="7"/>
        <v>182.88684995386967</v>
      </c>
      <c r="AO42" s="25">
        <f>(AN42/$AN$133)*PIB_2021_DANE!$T$22</f>
        <v>18.122870280151904</v>
      </c>
      <c r="AP42" s="16">
        <f t="shared" si="8"/>
        <v>201.00972023402159</v>
      </c>
      <c r="AQ42" s="195">
        <f t="shared" si="9"/>
        <v>1.1391841504340831E-3</v>
      </c>
      <c r="AZ42" s="147"/>
      <c r="BA42" s="148"/>
      <c r="BB42" s="147"/>
    </row>
    <row r="43" spans="1:54" x14ac:dyDescent="0.25">
      <c r="A43" s="20" t="s">
        <v>15</v>
      </c>
      <c r="B43" s="154" t="s">
        <v>5</v>
      </c>
      <c r="C43" s="74" t="s">
        <v>53</v>
      </c>
      <c r="D43" s="155" t="s">
        <v>29</v>
      </c>
      <c r="E43" s="193" t="s">
        <v>439</v>
      </c>
      <c r="F43" s="156" t="s">
        <v>104</v>
      </c>
      <c r="G43" s="155" t="s">
        <v>230</v>
      </c>
      <c r="H43" s="25">
        <v>12.997158418909184</v>
      </c>
      <c r="I43" s="25">
        <v>32.468816808542876</v>
      </c>
      <c r="J43" s="25">
        <v>49.743927425687595</v>
      </c>
      <c r="K43" s="25">
        <v>9.6394606225090371E-2</v>
      </c>
      <c r="L43" s="25">
        <v>0</v>
      </c>
      <c r="M43" s="26">
        <f t="shared" si="1"/>
        <v>95.306297259364754</v>
      </c>
      <c r="N43" s="25">
        <v>0</v>
      </c>
      <c r="O43" s="25">
        <v>0</v>
      </c>
      <c r="P43" s="25">
        <v>0</v>
      </c>
      <c r="Q43" s="25">
        <v>0</v>
      </c>
      <c r="R43" s="26">
        <f t="shared" si="2"/>
        <v>0</v>
      </c>
      <c r="S43" s="26">
        <v>22.640855157315912</v>
      </c>
      <c r="T43" s="15">
        <v>2.1729099177674742</v>
      </c>
      <c r="U43" s="15">
        <v>0.18050828760763762</v>
      </c>
      <c r="V43" s="16">
        <f t="shared" si="3"/>
        <v>2.353418205375112</v>
      </c>
      <c r="W43" s="25">
        <v>11.985891745506262</v>
      </c>
      <c r="X43" s="25">
        <v>5.2691243726670551</v>
      </c>
      <c r="Y43" s="26">
        <f t="shared" si="4"/>
        <v>17.255016118173316</v>
      </c>
      <c r="Z43" s="25">
        <v>13.494972279198226</v>
      </c>
      <c r="AA43" s="25">
        <v>17.48181190986584</v>
      </c>
      <c r="AB43" s="26">
        <f t="shared" si="5"/>
        <v>30.976784189064066</v>
      </c>
      <c r="AC43" s="26">
        <v>3.7591851950599851</v>
      </c>
      <c r="AD43" s="26">
        <v>0.98376173841179648</v>
      </c>
      <c r="AE43" s="26">
        <v>14.133345958786691</v>
      </c>
      <c r="AF43" s="26">
        <v>13.253962932678355</v>
      </c>
      <c r="AG43" s="25">
        <v>6.1754719498317723</v>
      </c>
      <c r="AH43" s="25">
        <v>6.6832933570871216</v>
      </c>
      <c r="AI43" s="25">
        <v>12.150900547686803</v>
      </c>
      <c r="AJ43" s="26">
        <f t="shared" si="10"/>
        <v>25.009665854605696</v>
      </c>
      <c r="AK43" s="25">
        <v>2.6504319021661993</v>
      </c>
      <c r="AL43" s="25">
        <v>3.5449165024646327</v>
      </c>
      <c r="AM43" s="26">
        <f t="shared" si="6"/>
        <v>6.195348404630832</v>
      </c>
      <c r="AN43" s="194">
        <f t="shared" si="7"/>
        <v>231.86764101346651</v>
      </c>
      <c r="AO43" s="25">
        <f>(AN43/$AN$133)*PIB_2021_DANE!$T$22</f>
        <v>22.976540857430692</v>
      </c>
      <c r="AP43" s="16">
        <f t="shared" si="8"/>
        <v>254.84418187089722</v>
      </c>
      <c r="AQ43" s="195">
        <f t="shared" si="9"/>
        <v>1.4442806670228391E-3</v>
      </c>
      <c r="AZ43" s="147"/>
      <c r="BA43" s="148"/>
      <c r="BB43" s="147"/>
    </row>
    <row r="44" spans="1:54" x14ac:dyDescent="0.25">
      <c r="A44" s="20" t="s">
        <v>15</v>
      </c>
      <c r="B44" s="154" t="s">
        <v>5</v>
      </c>
      <c r="C44" s="74" t="s">
        <v>53</v>
      </c>
      <c r="D44" s="155" t="s">
        <v>29</v>
      </c>
      <c r="E44" s="193" t="s">
        <v>439</v>
      </c>
      <c r="F44" s="156" t="s">
        <v>105</v>
      </c>
      <c r="G44" s="155" t="s">
        <v>231</v>
      </c>
      <c r="H44" s="25">
        <v>5.1855133124606789</v>
      </c>
      <c r="I44" s="25">
        <v>3.8547574619077118</v>
      </c>
      <c r="J44" s="25">
        <v>17.489213206047268</v>
      </c>
      <c r="K44" s="25">
        <v>0</v>
      </c>
      <c r="L44" s="25">
        <v>0</v>
      </c>
      <c r="M44" s="26">
        <f t="shared" si="1"/>
        <v>26.529483980415659</v>
      </c>
      <c r="N44" s="25">
        <v>0</v>
      </c>
      <c r="O44" s="25">
        <v>0</v>
      </c>
      <c r="P44" s="25">
        <v>20.130328800443596</v>
      </c>
      <c r="Q44" s="25">
        <v>0</v>
      </c>
      <c r="R44" s="26">
        <f t="shared" si="2"/>
        <v>20.130328800443596</v>
      </c>
      <c r="S44" s="26">
        <v>5.7126185527895048</v>
      </c>
      <c r="T44" s="15">
        <v>0.40840334982420556</v>
      </c>
      <c r="U44" s="15">
        <v>0.56937788869085015</v>
      </c>
      <c r="V44" s="16">
        <f t="shared" si="3"/>
        <v>0.97778123851505572</v>
      </c>
      <c r="W44" s="25">
        <v>10.121882143124644</v>
      </c>
      <c r="X44" s="25">
        <v>2.1530650693830617</v>
      </c>
      <c r="Y44" s="26">
        <f t="shared" si="4"/>
        <v>12.274947212507705</v>
      </c>
      <c r="Z44" s="25">
        <v>7.3612447090954429</v>
      </c>
      <c r="AA44" s="25">
        <v>3.6683452830840544</v>
      </c>
      <c r="AB44" s="26">
        <f t="shared" si="5"/>
        <v>11.029589992179497</v>
      </c>
      <c r="AC44" s="26">
        <v>2.8826799810206571</v>
      </c>
      <c r="AD44" s="26">
        <v>0.4690561677730693</v>
      </c>
      <c r="AE44" s="26">
        <v>8.9603802573423046</v>
      </c>
      <c r="AF44" s="26">
        <v>12.938627607601283</v>
      </c>
      <c r="AG44" s="25">
        <v>18.606393788552381</v>
      </c>
      <c r="AH44" s="25">
        <v>5.3494983170991768</v>
      </c>
      <c r="AI44" s="25">
        <v>8.8967539471638979</v>
      </c>
      <c r="AJ44" s="26">
        <f t="shared" si="10"/>
        <v>32.852646052815459</v>
      </c>
      <c r="AK44" s="25">
        <v>2.2918229249947353</v>
      </c>
      <c r="AL44" s="25">
        <v>1.8111186194829938</v>
      </c>
      <c r="AM44" s="26">
        <f t="shared" si="6"/>
        <v>4.1029415444777291</v>
      </c>
      <c r="AN44" s="194">
        <f t="shared" si="7"/>
        <v>138.86108138788151</v>
      </c>
      <c r="AO44" s="25">
        <f>(AN44/$AN$133)*PIB_2021_DANE!$T$22</f>
        <v>13.760209471533658</v>
      </c>
      <c r="AP44" s="16">
        <f t="shared" si="8"/>
        <v>152.62129085941518</v>
      </c>
      <c r="AQ44" s="195">
        <f t="shared" si="9"/>
        <v>8.6495198024960445E-4</v>
      </c>
      <c r="AZ44" s="147"/>
      <c r="BA44" s="148"/>
      <c r="BB44" s="147"/>
    </row>
    <row r="45" spans="1:54" x14ac:dyDescent="0.25">
      <c r="A45" s="20" t="s">
        <v>15</v>
      </c>
      <c r="B45" s="154" t="s">
        <v>5</v>
      </c>
      <c r="C45" s="74" t="s">
        <v>53</v>
      </c>
      <c r="D45" s="155" t="s">
        <v>29</v>
      </c>
      <c r="E45" s="193" t="s">
        <v>439</v>
      </c>
      <c r="F45" s="156" t="s">
        <v>106</v>
      </c>
      <c r="G45" s="155" t="s">
        <v>232</v>
      </c>
      <c r="H45" s="25">
        <v>1.354195938256102</v>
      </c>
      <c r="I45" s="25">
        <v>32.941077488095658</v>
      </c>
      <c r="J45" s="25">
        <v>6.3960363681076551</v>
      </c>
      <c r="K45" s="25">
        <v>2.2790935313367695E-2</v>
      </c>
      <c r="L45" s="25">
        <v>0</v>
      </c>
      <c r="M45" s="26">
        <f t="shared" si="1"/>
        <v>40.714100729772781</v>
      </c>
      <c r="N45" s="25">
        <v>0</v>
      </c>
      <c r="O45" s="25">
        <v>0</v>
      </c>
      <c r="P45" s="25">
        <v>0</v>
      </c>
      <c r="Q45" s="25">
        <v>0</v>
      </c>
      <c r="R45" s="26">
        <f t="shared" si="2"/>
        <v>0</v>
      </c>
      <c r="S45" s="26">
        <v>4.699608210326919</v>
      </c>
      <c r="T45" s="15">
        <v>0.62095009971225956</v>
      </c>
      <c r="U45" s="15">
        <v>0.69892081692613828</v>
      </c>
      <c r="V45" s="16">
        <f t="shared" si="3"/>
        <v>1.319870916638398</v>
      </c>
      <c r="W45" s="25">
        <v>5.2374715818030442</v>
      </c>
      <c r="X45" s="25">
        <v>0.91870015714498088</v>
      </c>
      <c r="Y45" s="26">
        <f t="shared" si="4"/>
        <v>6.1561717389480251</v>
      </c>
      <c r="Z45" s="25">
        <v>7.9442673278450284</v>
      </c>
      <c r="AA45" s="25">
        <v>3.5374468203928271</v>
      </c>
      <c r="AB45" s="26">
        <f t="shared" si="5"/>
        <v>11.481714148237856</v>
      </c>
      <c r="AC45" s="26">
        <v>3.0129901813445987</v>
      </c>
      <c r="AD45" s="26">
        <v>0.66452061944828356</v>
      </c>
      <c r="AE45" s="26">
        <v>8.7734003903809619</v>
      </c>
      <c r="AF45" s="26">
        <v>8.9457763417083864</v>
      </c>
      <c r="AG45" s="25">
        <v>9.0771475843928187</v>
      </c>
      <c r="AH45" s="25">
        <v>6.3156281425382366</v>
      </c>
      <c r="AI45" s="25">
        <v>8.9557844324826394</v>
      </c>
      <c r="AJ45" s="26">
        <f t="shared" si="10"/>
        <v>24.348560159413694</v>
      </c>
      <c r="AK45" s="25">
        <v>2.3412487822476145</v>
      </c>
      <c r="AL45" s="25">
        <v>0.57499427176744244</v>
      </c>
      <c r="AM45" s="26">
        <f t="shared" si="6"/>
        <v>2.916243054015057</v>
      </c>
      <c r="AN45" s="194">
        <f t="shared" si="7"/>
        <v>113.03295649023495</v>
      </c>
      <c r="AO45" s="25">
        <f>(AN45/$AN$133)*PIB_2021_DANE!$T$22</f>
        <v>11.20081410102082</v>
      </c>
      <c r="AP45" s="16">
        <f t="shared" si="8"/>
        <v>124.23377059125578</v>
      </c>
      <c r="AQ45" s="195">
        <f t="shared" si="9"/>
        <v>7.0407113766167439E-4</v>
      </c>
      <c r="AZ45" s="147"/>
      <c r="BA45" s="148"/>
      <c r="BB45" s="147"/>
    </row>
    <row r="46" spans="1:54" x14ac:dyDescent="0.25">
      <c r="A46" s="20" t="s">
        <v>15</v>
      </c>
      <c r="B46" s="154" t="s">
        <v>5</v>
      </c>
      <c r="C46" s="74" t="s">
        <v>53</v>
      </c>
      <c r="D46" s="155" t="s">
        <v>29</v>
      </c>
      <c r="E46" s="193" t="s">
        <v>439</v>
      </c>
      <c r="F46" s="156" t="s">
        <v>107</v>
      </c>
      <c r="G46" s="155" t="s">
        <v>233</v>
      </c>
      <c r="H46" s="25">
        <v>0.38675526592381548</v>
      </c>
      <c r="I46" s="25">
        <v>5.2765064039824097</v>
      </c>
      <c r="J46" s="25">
        <v>35.403350534742678</v>
      </c>
      <c r="K46" s="25">
        <v>1.2264009482444187</v>
      </c>
      <c r="L46" s="25">
        <v>0</v>
      </c>
      <c r="M46" s="26">
        <f t="shared" si="1"/>
        <v>42.293013152893323</v>
      </c>
      <c r="N46" s="25">
        <v>0</v>
      </c>
      <c r="O46" s="25">
        <v>0</v>
      </c>
      <c r="P46" s="25">
        <v>2.1914910032325383</v>
      </c>
      <c r="Q46" s="25">
        <v>0</v>
      </c>
      <c r="R46" s="26">
        <f t="shared" si="2"/>
        <v>2.1914910032325383</v>
      </c>
      <c r="S46" s="26">
        <v>1.1135641698477869</v>
      </c>
      <c r="T46" s="15">
        <v>1.1968224090785213</v>
      </c>
      <c r="U46" s="15">
        <v>0.34662786529965378</v>
      </c>
      <c r="V46" s="16">
        <f t="shared" si="3"/>
        <v>1.5434502743781751</v>
      </c>
      <c r="W46" s="25">
        <v>5.0297101455511157</v>
      </c>
      <c r="X46" s="25">
        <v>2.9415036651717581</v>
      </c>
      <c r="Y46" s="26">
        <f t="shared" si="4"/>
        <v>7.9712138107228743</v>
      </c>
      <c r="Z46" s="25">
        <v>22.820033173839235</v>
      </c>
      <c r="AA46" s="25">
        <v>18.145971299346865</v>
      </c>
      <c r="AB46" s="26">
        <f t="shared" si="5"/>
        <v>40.966004473186103</v>
      </c>
      <c r="AC46" s="26">
        <v>5.0290859862699682</v>
      </c>
      <c r="AD46" s="26">
        <v>0.87729980838841515</v>
      </c>
      <c r="AE46" s="26">
        <v>14.710987974203309</v>
      </c>
      <c r="AF46" s="26">
        <v>15.499456416292471</v>
      </c>
      <c r="AG46" s="25">
        <v>11.09330613333535</v>
      </c>
      <c r="AH46" s="25">
        <v>11.054113619681365</v>
      </c>
      <c r="AI46" s="25">
        <v>17.88456236097247</v>
      </c>
      <c r="AJ46" s="26">
        <f t="shared" si="10"/>
        <v>40.031982113989187</v>
      </c>
      <c r="AK46" s="25">
        <v>4.0513551545694213</v>
      </c>
      <c r="AL46" s="25">
        <v>1.6516918240257987</v>
      </c>
      <c r="AM46" s="26">
        <f t="shared" si="6"/>
        <v>5.7030469785952196</v>
      </c>
      <c r="AN46" s="194">
        <f t="shared" si="7"/>
        <v>177.93059616199935</v>
      </c>
      <c r="AO46" s="25">
        <f>(AN46/$AN$133)*PIB_2021_DANE!$T$22</f>
        <v>17.631738498024138</v>
      </c>
      <c r="AP46" s="16">
        <f t="shared" si="8"/>
        <v>195.56233466002348</v>
      </c>
      <c r="AQ46" s="195">
        <f t="shared" si="9"/>
        <v>1.1083121343943752E-3</v>
      </c>
      <c r="AZ46" s="147"/>
      <c r="BA46" s="148"/>
      <c r="BB46" s="147"/>
    </row>
    <row r="47" spans="1:54" x14ac:dyDescent="0.25">
      <c r="A47" s="20" t="s">
        <v>15</v>
      </c>
      <c r="B47" s="154" t="s">
        <v>5</v>
      </c>
      <c r="C47" s="74" t="s">
        <v>53</v>
      </c>
      <c r="D47" s="155" t="s">
        <v>29</v>
      </c>
      <c r="E47" s="193" t="s">
        <v>439</v>
      </c>
      <c r="F47" s="156" t="s">
        <v>108</v>
      </c>
      <c r="G47" s="155" t="s">
        <v>234</v>
      </c>
      <c r="H47" s="25">
        <v>3.1091241707978834</v>
      </c>
      <c r="I47" s="25">
        <v>12.4095148158247</v>
      </c>
      <c r="J47" s="25">
        <v>111.12033521380813</v>
      </c>
      <c r="K47" s="25">
        <v>0.13770283116336762</v>
      </c>
      <c r="L47" s="25">
        <v>0</v>
      </c>
      <c r="M47" s="26">
        <f t="shared" si="1"/>
        <v>126.77667703159408</v>
      </c>
      <c r="N47" s="25">
        <v>0</v>
      </c>
      <c r="O47" s="25">
        <v>0</v>
      </c>
      <c r="P47" s="25">
        <v>0</v>
      </c>
      <c r="Q47" s="25">
        <v>0</v>
      </c>
      <c r="R47" s="26">
        <f t="shared" si="2"/>
        <v>0</v>
      </c>
      <c r="S47" s="26">
        <v>76.946470330229502</v>
      </c>
      <c r="T47" s="15">
        <v>9.4553943309276391</v>
      </c>
      <c r="U47" s="15">
        <v>3.7576517166467029</v>
      </c>
      <c r="V47" s="16">
        <f t="shared" si="3"/>
        <v>13.213046047574341</v>
      </c>
      <c r="W47" s="25">
        <v>20.415123704708655</v>
      </c>
      <c r="X47" s="25">
        <v>10.906310952947136</v>
      </c>
      <c r="Y47" s="26">
        <f t="shared" si="4"/>
        <v>31.321434657655793</v>
      </c>
      <c r="Z47" s="25">
        <v>92.703945427216368</v>
      </c>
      <c r="AA47" s="25">
        <v>33.868081678114692</v>
      </c>
      <c r="AB47" s="26">
        <f t="shared" si="5"/>
        <v>126.57202710533106</v>
      </c>
      <c r="AC47" s="26">
        <v>17.087615700660333</v>
      </c>
      <c r="AD47" s="26">
        <v>16.172184778294689</v>
      </c>
      <c r="AE47" s="26">
        <v>51.858562097776996</v>
      </c>
      <c r="AF47" s="26">
        <v>55.347358716413162</v>
      </c>
      <c r="AG47" s="25">
        <v>22.176774619803592</v>
      </c>
      <c r="AH47" s="25">
        <v>26.370166633765805</v>
      </c>
      <c r="AI47" s="25">
        <v>63.432459179658494</v>
      </c>
      <c r="AJ47" s="26">
        <f t="shared" si="10"/>
        <v>111.97940043322789</v>
      </c>
      <c r="AK47" s="25">
        <v>14.670903669845076</v>
      </c>
      <c r="AL47" s="25">
        <v>11.285553361203407</v>
      </c>
      <c r="AM47" s="26">
        <f t="shared" si="6"/>
        <v>25.956457031048483</v>
      </c>
      <c r="AN47" s="194">
        <f t="shared" si="7"/>
        <v>653.23123392980631</v>
      </c>
      <c r="AO47" s="25">
        <f>(AN47/$AN$133)*PIB_2021_DANE!$T$22</f>
        <v>64.730870034884944</v>
      </c>
      <c r="AP47" s="16">
        <f t="shared" si="8"/>
        <v>717.96210396469121</v>
      </c>
      <c r="AQ47" s="195">
        <f t="shared" si="9"/>
        <v>4.0689129286716587E-3</v>
      </c>
      <c r="AZ47" s="147"/>
      <c r="BA47" s="148"/>
      <c r="BB47" s="147"/>
    </row>
    <row r="48" spans="1:54" x14ac:dyDescent="0.25">
      <c r="A48" s="20" t="s">
        <v>15</v>
      </c>
      <c r="B48" s="154" t="s">
        <v>5</v>
      </c>
      <c r="C48" s="74" t="s">
        <v>54</v>
      </c>
      <c r="D48" s="155" t="s">
        <v>30</v>
      </c>
      <c r="E48" s="193" t="s">
        <v>439</v>
      </c>
      <c r="F48" s="156" t="s">
        <v>109</v>
      </c>
      <c r="G48" s="155" t="s">
        <v>235</v>
      </c>
      <c r="H48" s="25">
        <v>0</v>
      </c>
      <c r="I48" s="25">
        <v>11.394706318757761</v>
      </c>
      <c r="J48" s="25">
        <v>101.19353665397433</v>
      </c>
      <c r="K48" s="25">
        <v>3.6453985927997722E-2</v>
      </c>
      <c r="L48" s="25">
        <v>0</v>
      </c>
      <c r="M48" s="26">
        <f t="shared" si="1"/>
        <v>112.62469695866008</v>
      </c>
      <c r="N48" s="25">
        <v>0</v>
      </c>
      <c r="O48" s="25">
        <v>0</v>
      </c>
      <c r="P48" s="25">
        <v>0</v>
      </c>
      <c r="Q48" s="25">
        <v>0</v>
      </c>
      <c r="R48" s="26">
        <f t="shared" si="2"/>
        <v>0</v>
      </c>
      <c r="S48" s="26">
        <v>8.2402100851146045</v>
      </c>
      <c r="T48" s="15">
        <v>1.3587307984220298</v>
      </c>
      <c r="U48" s="15">
        <v>0.25852532246309734</v>
      </c>
      <c r="V48" s="16">
        <f t="shared" si="3"/>
        <v>1.617256120885127</v>
      </c>
      <c r="W48" s="25">
        <v>9.31686993946367</v>
      </c>
      <c r="X48" s="25">
        <v>4.1909228357942538</v>
      </c>
      <c r="Y48" s="26">
        <f t="shared" si="4"/>
        <v>13.507792775257924</v>
      </c>
      <c r="Z48" s="25">
        <v>12.281754863684041</v>
      </c>
      <c r="AA48" s="25">
        <v>3.1700664200287365</v>
      </c>
      <c r="AB48" s="26">
        <f t="shared" si="5"/>
        <v>15.451821283712778</v>
      </c>
      <c r="AC48" s="26">
        <v>2.4328635681856134</v>
      </c>
      <c r="AD48" s="26">
        <v>0.54871539693152549</v>
      </c>
      <c r="AE48" s="26">
        <v>9.2015520493909086</v>
      </c>
      <c r="AF48" s="26">
        <v>9.1990734694096403</v>
      </c>
      <c r="AG48" s="25">
        <v>5.1587593135986003</v>
      </c>
      <c r="AH48" s="25">
        <v>5.2454826102826955</v>
      </c>
      <c r="AI48" s="25">
        <v>4.9991455902776201</v>
      </c>
      <c r="AJ48" s="26">
        <f t="shared" si="10"/>
        <v>15.403387514158915</v>
      </c>
      <c r="AK48" s="25">
        <v>2.3354827626244807</v>
      </c>
      <c r="AL48" s="25">
        <v>0.73416920814809028</v>
      </c>
      <c r="AM48" s="26">
        <f t="shared" si="6"/>
        <v>3.0696519707725711</v>
      </c>
      <c r="AN48" s="194">
        <f t="shared" si="7"/>
        <v>191.29702119247969</v>
      </c>
      <c r="AO48" s="25">
        <f>(AN48/$AN$133)*PIB_2021_DANE!$T$22</f>
        <v>18.956262306039157</v>
      </c>
      <c r="AP48" s="16">
        <f t="shared" si="8"/>
        <v>210.25328349851884</v>
      </c>
      <c r="AQ48" s="195">
        <f t="shared" si="9"/>
        <v>1.1915702775934587E-3</v>
      </c>
      <c r="AZ48" s="147"/>
      <c r="BA48" s="148"/>
      <c r="BB48" s="147"/>
    </row>
    <row r="49" spans="1:54" x14ac:dyDescent="0.25">
      <c r="A49" s="20" t="s">
        <v>15</v>
      </c>
      <c r="B49" s="154" t="s">
        <v>5</v>
      </c>
      <c r="C49" s="74" t="s">
        <v>54</v>
      </c>
      <c r="D49" s="155" t="s">
        <v>30</v>
      </c>
      <c r="E49" s="193" t="s">
        <v>439</v>
      </c>
      <c r="F49" s="156" t="s">
        <v>110</v>
      </c>
      <c r="G49" s="155" t="s">
        <v>236</v>
      </c>
      <c r="H49" s="25">
        <v>2.9673659478465448</v>
      </c>
      <c r="I49" s="25">
        <v>12.615174386933864</v>
      </c>
      <c r="J49" s="25">
        <v>126.43931369214182</v>
      </c>
      <c r="K49" s="25">
        <v>0</v>
      </c>
      <c r="L49" s="25">
        <v>0</v>
      </c>
      <c r="M49" s="26">
        <f t="shared" si="1"/>
        <v>142.02185402692223</v>
      </c>
      <c r="N49" s="25">
        <v>0</v>
      </c>
      <c r="O49" s="25">
        <v>0</v>
      </c>
      <c r="P49" s="25">
        <v>5.3932060259155081</v>
      </c>
      <c r="Q49" s="25">
        <v>0</v>
      </c>
      <c r="R49" s="26">
        <f t="shared" si="2"/>
        <v>5.3932060259155081</v>
      </c>
      <c r="S49" s="26">
        <v>147.16812734780871</v>
      </c>
      <c r="T49" s="15">
        <v>14.817514993815646</v>
      </c>
      <c r="U49" s="15">
        <v>0.96623080727292943</v>
      </c>
      <c r="V49" s="16">
        <f t="shared" si="3"/>
        <v>15.783745801088575</v>
      </c>
      <c r="W49" s="25">
        <v>17.993439219134807</v>
      </c>
      <c r="X49" s="25">
        <v>1.8458418041432341</v>
      </c>
      <c r="Y49" s="26">
        <f t="shared" si="4"/>
        <v>19.839281023278041</v>
      </c>
      <c r="Z49" s="25">
        <v>53.397502265005009</v>
      </c>
      <c r="AA49" s="25">
        <v>21.017359909562401</v>
      </c>
      <c r="AB49" s="26">
        <f t="shared" si="5"/>
        <v>74.414862174567418</v>
      </c>
      <c r="AC49" s="26">
        <v>5.8812577768022711</v>
      </c>
      <c r="AD49" s="26">
        <v>11.967180110589215</v>
      </c>
      <c r="AE49" s="26">
        <v>34.258712420764077</v>
      </c>
      <c r="AF49" s="26">
        <v>38.526661330626993</v>
      </c>
      <c r="AG49" s="25">
        <v>16.693649480616248</v>
      </c>
      <c r="AH49" s="25">
        <v>11.929065690500037</v>
      </c>
      <c r="AI49" s="25">
        <v>12.052012475173592</v>
      </c>
      <c r="AJ49" s="26">
        <f t="shared" si="10"/>
        <v>40.674727646289874</v>
      </c>
      <c r="AK49" s="25">
        <v>8.0377554604420354</v>
      </c>
      <c r="AL49" s="25">
        <v>3.8156650097576676</v>
      </c>
      <c r="AM49" s="26">
        <f t="shared" si="6"/>
        <v>11.853420470199703</v>
      </c>
      <c r="AN49" s="194">
        <f t="shared" si="7"/>
        <v>547.78303615485254</v>
      </c>
      <c r="AO49" s="25">
        <f>(AN49/$AN$133)*PIB_2021_DANE!$T$22</f>
        <v>54.281655069274706</v>
      </c>
      <c r="AP49" s="16">
        <f t="shared" si="8"/>
        <v>602.06469122412727</v>
      </c>
      <c r="AQ49" s="195">
        <f t="shared" si="9"/>
        <v>3.4120865049710731E-3</v>
      </c>
      <c r="AZ49" s="147"/>
      <c r="BA49" s="148"/>
      <c r="BB49" s="147"/>
    </row>
    <row r="50" spans="1:54" x14ac:dyDescent="0.25">
      <c r="A50" s="20" t="s">
        <v>15</v>
      </c>
      <c r="B50" s="154" t="s">
        <v>5</v>
      </c>
      <c r="C50" s="74" t="s">
        <v>54</v>
      </c>
      <c r="D50" s="155" t="s">
        <v>30</v>
      </c>
      <c r="E50" s="193" t="s">
        <v>439</v>
      </c>
      <c r="F50" s="156" t="s">
        <v>111</v>
      </c>
      <c r="G50" s="155" t="s">
        <v>237</v>
      </c>
      <c r="H50" s="25">
        <v>0</v>
      </c>
      <c r="I50" s="25">
        <v>63.613883685956367</v>
      </c>
      <c r="J50" s="25">
        <v>198.97497778241157</v>
      </c>
      <c r="K50" s="25">
        <v>0</v>
      </c>
      <c r="L50" s="25">
        <v>0</v>
      </c>
      <c r="M50" s="26">
        <f t="shared" si="1"/>
        <v>262.58886146836795</v>
      </c>
      <c r="N50" s="25">
        <v>0</v>
      </c>
      <c r="O50" s="25">
        <v>0</v>
      </c>
      <c r="P50" s="25">
        <v>0</v>
      </c>
      <c r="Q50" s="25">
        <v>0</v>
      </c>
      <c r="R50" s="26">
        <f t="shared" si="2"/>
        <v>0</v>
      </c>
      <c r="S50" s="26">
        <v>41.138466343444691</v>
      </c>
      <c r="T50" s="15">
        <v>5.4537296223196119</v>
      </c>
      <c r="U50" s="15">
        <v>0.51380070640778452</v>
      </c>
      <c r="V50" s="16">
        <f t="shared" si="3"/>
        <v>5.9675303287273964</v>
      </c>
      <c r="W50" s="25">
        <v>29.490761278736272</v>
      </c>
      <c r="X50" s="25">
        <v>5.8781951329613173</v>
      </c>
      <c r="Y50" s="26">
        <f t="shared" si="4"/>
        <v>35.368956411697589</v>
      </c>
      <c r="Z50" s="25">
        <v>34.906970937960047</v>
      </c>
      <c r="AA50" s="25">
        <v>14.822988877612662</v>
      </c>
      <c r="AB50" s="26">
        <f t="shared" si="5"/>
        <v>49.729959815572713</v>
      </c>
      <c r="AC50" s="26">
        <v>5.7299790359182632</v>
      </c>
      <c r="AD50" s="26">
        <v>5.6982453727686808</v>
      </c>
      <c r="AE50" s="26">
        <v>20.060842653934476</v>
      </c>
      <c r="AF50" s="26">
        <v>23.236360502464319</v>
      </c>
      <c r="AG50" s="25">
        <v>9.7859385469561477</v>
      </c>
      <c r="AH50" s="25">
        <v>5.9494872369196479</v>
      </c>
      <c r="AI50" s="25">
        <v>6.3573178698481163</v>
      </c>
      <c r="AJ50" s="26">
        <f t="shared" si="10"/>
        <v>22.092743653723911</v>
      </c>
      <c r="AK50" s="25">
        <v>5.3962575269438284</v>
      </c>
      <c r="AL50" s="25">
        <v>6.5226463645349293</v>
      </c>
      <c r="AM50" s="26">
        <f t="shared" si="6"/>
        <v>11.918903891478758</v>
      </c>
      <c r="AN50" s="194">
        <f t="shared" si="7"/>
        <v>483.53084947809873</v>
      </c>
      <c r="AO50" s="25">
        <f>(AN50/$AN$133)*PIB_2021_DANE!$T$22</f>
        <v>47.914690770569663</v>
      </c>
      <c r="AP50" s="16">
        <f t="shared" si="8"/>
        <v>531.44554024866841</v>
      </c>
      <c r="AQ50" s="195">
        <f t="shared" si="9"/>
        <v>3.0118659712839754E-3</v>
      </c>
      <c r="AZ50" s="147"/>
      <c r="BA50" s="148"/>
      <c r="BB50" s="147"/>
    </row>
    <row r="51" spans="1:54" x14ac:dyDescent="0.25">
      <c r="A51" s="20" t="s">
        <v>15</v>
      </c>
      <c r="B51" s="154" t="s">
        <v>5</v>
      </c>
      <c r="C51" s="74" t="s">
        <v>54</v>
      </c>
      <c r="D51" s="155" t="s">
        <v>30</v>
      </c>
      <c r="E51" s="193" t="s">
        <v>439</v>
      </c>
      <c r="F51" s="156" t="s">
        <v>112</v>
      </c>
      <c r="G51" s="155" t="s">
        <v>238</v>
      </c>
      <c r="H51" s="25">
        <v>0</v>
      </c>
      <c r="I51" s="25">
        <v>0.41409088430443802</v>
      </c>
      <c r="J51" s="25">
        <v>3.2374330491645726</v>
      </c>
      <c r="K51" s="25">
        <v>1.989027081893908E-4</v>
      </c>
      <c r="L51" s="25">
        <v>0</v>
      </c>
      <c r="M51" s="26">
        <f t="shared" si="1"/>
        <v>3.6517228361771998</v>
      </c>
      <c r="N51" s="25">
        <v>0</v>
      </c>
      <c r="O51" s="25">
        <v>0</v>
      </c>
      <c r="P51" s="25">
        <v>0</v>
      </c>
      <c r="Q51" s="25">
        <v>0</v>
      </c>
      <c r="R51" s="26">
        <f t="shared" si="2"/>
        <v>0</v>
      </c>
      <c r="S51" s="26">
        <v>6.8136143867147281</v>
      </c>
      <c r="T51" s="15">
        <v>1.1403771393123854</v>
      </c>
      <c r="U51" s="15">
        <v>0.23425765220922795</v>
      </c>
      <c r="V51" s="16">
        <f t="shared" si="3"/>
        <v>1.3746347915216133</v>
      </c>
      <c r="W51" s="25">
        <v>1.0289674601678633</v>
      </c>
      <c r="X51" s="25">
        <v>1.7960952951290301</v>
      </c>
      <c r="Y51" s="26">
        <f t="shared" si="4"/>
        <v>2.8250627552968934</v>
      </c>
      <c r="Z51" s="25">
        <v>5.555412792017913</v>
      </c>
      <c r="AA51" s="25">
        <v>3.2475357806991361</v>
      </c>
      <c r="AB51" s="26">
        <f t="shared" si="5"/>
        <v>8.8029485727170496</v>
      </c>
      <c r="AC51" s="26">
        <v>1.6907571656473088</v>
      </c>
      <c r="AD51" s="26">
        <v>0.87894062576663345</v>
      </c>
      <c r="AE51" s="26">
        <v>5.3189347570816761</v>
      </c>
      <c r="AF51" s="26">
        <v>5.4479253309005831</v>
      </c>
      <c r="AG51" s="25">
        <v>6.8081871012688024</v>
      </c>
      <c r="AH51" s="25">
        <v>1.9613530574541234</v>
      </c>
      <c r="AI51" s="25">
        <v>3.0349838608959345</v>
      </c>
      <c r="AJ51" s="26">
        <f t="shared" si="10"/>
        <v>11.80452401961886</v>
      </c>
      <c r="AK51" s="25">
        <v>1.9906351617997102</v>
      </c>
      <c r="AL51" s="25">
        <v>2.0717927637139639</v>
      </c>
      <c r="AM51" s="26">
        <f t="shared" si="6"/>
        <v>4.0624279255136742</v>
      </c>
      <c r="AN51" s="194">
        <f t="shared" si="7"/>
        <v>52.671493166956218</v>
      </c>
      <c r="AO51" s="25">
        <f>(AN51/$AN$133)*PIB_2021_DANE!$T$22</f>
        <v>5.2193946058310221</v>
      </c>
      <c r="AP51" s="16">
        <f t="shared" si="8"/>
        <v>57.890887772787238</v>
      </c>
      <c r="AQ51" s="195">
        <f t="shared" si="9"/>
        <v>3.2808553600561396E-4</v>
      </c>
      <c r="AZ51" s="147"/>
      <c r="BA51" s="148"/>
      <c r="BB51" s="147"/>
    </row>
    <row r="52" spans="1:54" x14ac:dyDescent="0.25">
      <c r="A52" s="20" t="s">
        <v>15</v>
      </c>
      <c r="B52" s="154" t="s">
        <v>5</v>
      </c>
      <c r="C52" s="74" t="s">
        <v>54</v>
      </c>
      <c r="D52" s="155" t="s">
        <v>30</v>
      </c>
      <c r="E52" s="193" t="s">
        <v>439</v>
      </c>
      <c r="F52" s="156" t="s">
        <v>113</v>
      </c>
      <c r="G52" s="155" t="s">
        <v>239</v>
      </c>
      <c r="H52" s="25">
        <v>0</v>
      </c>
      <c r="I52" s="25">
        <v>78.620505353759143</v>
      </c>
      <c r="J52" s="25">
        <v>318.7735114814314</v>
      </c>
      <c r="K52" s="25">
        <v>0.44398813893650574</v>
      </c>
      <c r="L52" s="25">
        <v>0</v>
      </c>
      <c r="M52" s="26">
        <f t="shared" si="1"/>
        <v>397.83800497412705</v>
      </c>
      <c r="N52" s="25">
        <v>0</v>
      </c>
      <c r="O52" s="25">
        <v>0</v>
      </c>
      <c r="P52" s="25">
        <v>0</v>
      </c>
      <c r="Q52" s="25">
        <v>0</v>
      </c>
      <c r="R52" s="26">
        <f t="shared" si="2"/>
        <v>0</v>
      </c>
      <c r="S52" s="26">
        <v>151.45550608904108</v>
      </c>
      <c r="T52" s="15">
        <v>10.875635372902751</v>
      </c>
      <c r="U52" s="15">
        <v>1.5134791612764658</v>
      </c>
      <c r="V52" s="16">
        <f t="shared" si="3"/>
        <v>12.389114534179217</v>
      </c>
      <c r="W52" s="25">
        <v>34.689101313571733</v>
      </c>
      <c r="X52" s="25">
        <v>7.3854096571442298</v>
      </c>
      <c r="Y52" s="26">
        <f t="shared" si="4"/>
        <v>42.074510970715963</v>
      </c>
      <c r="Z52" s="25">
        <v>67.750265931458671</v>
      </c>
      <c r="AA52" s="25">
        <v>32.450897209111154</v>
      </c>
      <c r="AB52" s="26">
        <f t="shared" si="5"/>
        <v>100.20116314056983</v>
      </c>
      <c r="AC52" s="26">
        <v>11.321812228864301</v>
      </c>
      <c r="AD52" s="26">
        <v>13.653209442116394</v>
      </c>
      <c r="AE52" s="26">
        <v>42.037281144374241</v>
      </c>
      <c r="AF52" s="26">
        <v>51.347435121292058</v>
      </c>
      <c r="AG52" s="25">
        <v>23.504909963742037</v>
      </c>
      <c r="AH52" s="25">
        <v>15.406745529334252</v>
      </c>
      <c r="AI52" s="25">
        <v>17.369744163330374</v>
      </c>
      <c r="AJ52" s="26">
        <f t="shared" si="10"/>
        <v>56.281399656406663</v>
      </c>
      <c r="AK52" s="25">
        <v>9.9015202027585829</v>
      </c>
      <c r="AL52" s="25">
        <v>4.0650054955438089</v>
      </c>
      <c r="AM52" s="26">
        <f t="shared" si="6"/>
        <v>13.966525698302391</v>
      </c>
      <c r="AN52" s="194">
        <f t="shared" si="7"/>
        <v>892.56596299998921</v>
      </c>
      <c r="AO52" s="25">
        <f>(AN52/$AN$133)*PIB_2021_DANE!$T$22</f>
        <v>88.447349648199278</v>
      </c>
      <c r="AP52" s="16">
        <f t="shared" si="8"/>
        <v>981.0133126481885</v>
      </c>
      <c r="AQ52" s="195">
        <f t="shared" si="9"/>
        <v>5.559705350729114E-3</v>
      </c>
      <c r="AZ52" s="147"/>
      <c r="BA52" s="148"/>
      <c r="BB52" s="147"/>
    </row>
    <row r="53" spans="1:54" x14ac:dyDescent="0.25">
      <c r="A53" s="20" t="s">
        <v>15</v>
      </c>
      <c r="B53" s="154" t="s">
        <v>5</v>
      </c>
      <c r="C53" s="74" t="s">
        <v>54</v>
      </c>
      <c r="D53" s="155" t="s">
        <v>30</v>
      </c>
      <c r="E53" s="193" t="s">
        <v>439</v>
      </c>
      <c r="F53" s="156" t="s">
        <v>114</v>
      </c>
      <c r="G53" s="155" t="s">
        <v>240</v>
      </c>
      <c r="H53" s="25">
        <v>9.4069677590512253</v>
      </c>
      <c r="I53" s="25">
        <v>129.45427772866006</v>
      </c>
      <c r="J53" s="25">
        <v>644.6803297546038</v>
      </c>
      <c r="K53" s="25">
        <v>0.14420446343730831</v>
      </c>
      <c r="L53" s="25">
        <v>0</v>
      </c>
      <c r="M53" s="26">
        <f t="shared" si="1"/>
        <v>783.68577970575234</v>
      </c>
      <c r="N53" s="25">
        <v>0</v>
      </c>
      <c r="O53" s="25">
        <v>0</v>
      </c>
      <c r="P53" s="25">
        <v>2.3135496749285052</v>
      </c>
      <c r="Q53" s="25">
        <v>0</v>
      </c>
      <c r="R53" s="26">
        <f t="shared" si="2"/>
        <v>2.3135496749285052</v>
      </c>
      <c r="S53" s="26">
        <v>167.67578095048248</v>
      </c>
      <c r="T53" s="15">
        <v>28.295970707059471</v>
      </c>
      <c r="U53" s="15">
        <v>2.1394348255821631</v>
      </c>
      <c r="V53" s="16">
        <f t="shared" si="3"/>
        <v>30.435405532641635</v>
      </c>
      <c r="W53" s="25">
        <v>40.215449586753444</v>
      </c>
      <c r="X53" s="25">
        <v>4.6018025126121502</v>
      </c>
      <c r="Y53" s="26">
        <f t="shared" si="4"/>
        <v>44.817252099365597</v>
      </c>
      <c r="Z53" s="25">
        <v>89.526821913083197</v>
      </c>
      <c r="AA53" s="25">
        <v>41.939656479760323</v>
      </c>
      <c r="AB53" s="26">
        <f t="shared" si="5"/>
        <v>131.46647839284353</v>
      </c>
      <c r="AC53" s="26">
        <v>16.315962612719016</v>
      </c>
      <c r="AD53" s="26">
        <v>17.773811992498644</v>
      </c>
      <c r="AE53" s="26">
        <v>59.102758356187493</v>
      </c>
      <c r="AF53" s="26">
        <v>84.389288054575729</v>
      </c>
      <c r="AG53" s="25">
        <v>25.577784433922808</v>
      </c>
      <c r="AH53" s="25">
        <v>113.61664593163249</v>
      </c>
      <c r="AI53" s="25">
        <v>26.596203273949744</v>
      </c>
      <c r="AJ53" s="26">
        <f t="shared" si="10"/>
        <v>165.79063363950505</v>
      </c>
      <c r="AK53" s="25">
        <v>13.244749071840769</v>
      </c>
      <c r="AL53" s="25">
        <v>9.0424964254342957</v>
      </c>
      <c r="AM53" s="26">
        <f t="shared" si="6"/>
        <v>22.287245497275066</v>
      </c>
      <c r="AN53" s="194">
        <f t="shared" si="7"/>
        <v>1526.053946508775</v>
      </c>
      <c r="AO53" s="25">
        <f>(AN53/$AN$133)*PIB_2021_DANE!$T$22</f>
        <v>151.2217948970542</v>
      </c>
      <c r="AP53" s="16">
        <f t="shared" si="8"/>
        <v>1677.2757414058292</v>
      </c>
      <c r="AQ53" s="195">
        <f t="shared" si="9"/>
        <v>9.5056395197832787E-3</v>
      </c>
      <c r="AZ53" s="147"/>
      <c r="BA53" s="148"/>
      <c r="BB53" s="147"/>
    </row>
    <row r="54" spans="1:54" x14ac:dyDescent="0.25">
      <c r="A54" s="20" t="s">
        <v>15</v>
      </c>
      <c r="B54" s="154" t="s">
        <v>5</v>
      </c>
      <c r="C54" s="74" t="s">
        <v>55</v>
      </c>
      <c r="D54" s="157" t="s">
        <v>31</v>
      </c>
      <c r="E54" s="193" t="s">
        <v>439</v>
      </c>
      <c r="F54" s="156" t="s">
        <v>115</v>
      </c>
      <c r="G54" s="155" t="s">
        <v>241</v>
      </c>
      <c r="H54" s="25">
        <v>49.529237832075346</v>
      </c>
      <c r="I54" s="25">
        <v>18.093568152541838</v>
      </c>
      <c r="J54" s="25">
        <v>29.016051417605141</v>
      </c>
      <c r="K54" s="25">
        <v>2.3343442836115995E-2</v>
      </c>
      <c r="L54" s="25">
        <v>0</v>
      </c>
      <c r="M54" s="26">
        <f t="shared" si="1"/>
        <v>96.66220084505845</v>
      </c>
      <c r="N54" s="25">
        <v>0</v>
      </c>
      <c r="O54" s="25">
        <v>0</v>
      </c>
      <c r="P54" s="25">
        <v>0</v>
      </c>
      <c r="Q54" s="25">
        <v>0</v>
      </c>
      <c r="R54" s="26">
        <f t="shared" si="2"/>
        <v>0</v>
      </c>
      <c r="S54" s="26">
        <v>22.713415315709995</v>
      </c>
      <c r="T54" s="15">
        <v>3.7646047282929858</v>
      </c>
      <c r="U54" s="15">
        <v>0.48267333115649691</v>
      </c>
      <c r="V54" s="16">
        <f t="shared" si="3"/>
        <v>4.2472780594494823</v>
      </c>
      <c r="W54" s="25">
        <v>12.090268076700841</v>
      </c>
      <c r="X54" s="25">
        <v>5.4284961308679236</v>
      </c>
      <c r="Y54" s="26">
        <f t="shared" si="4"/>
        <v>17.518764207568765</v>
      </c>
      <c r="Z54" s="25">
        <v>36.26319577373657</v>
      </c>
      <c r="AA54" s="25">
        <v>32.236523655888973</v>
      </c>
      <c r="AB54" s="26">
        <f t="shared" si="5"/>
        <v>68.499719429625543</v>
      </c>
      <c r="AC54" s="26">
        <v>9.0249960450300559</v>
      </c>
      <c r="AD54" s="26">
        <v>2.2385486704869768</v>
      </c>
      <c r="AE54" s="26">
        <v>22.421800607919366</v>
      </c>
      <c r="AF54" s="26">
        <v>41.336768689784208</v>
      </c>
      <c r="AG54" s="25">
        <v>72.218538311267608</v>
      </c>
      <c r="AH54" s="25">
        <v>14.253165842372075</v>
      </c>
      <c r="AI54" s="25">
        <v>27.461937461762766</v>
      </c>
      <c r="AJ54" s="26">
        <f t="shared" si="10"/>
        <v>113.93364161540245</v>
      </c>
      <c r="AK54" s="25">
        <v>6.0349232799845751</v>
      </c>
      <c r="AL54" s="25">
        <v>10.070837034994737</v>
      </c>
      <c r="AM54" s="26">
        <f t="shared" si="6"/>
        <v>16.105760314979314</v>
      </c>
      <c r="AN54" s="194">
        <f t="shared" si="7"/>
        <v>414.70289380101457</v>
      </c>
      <c r="AO54" s="25">
        <f>(AN54/$AN$133)*PIB_2021_DANE!$T$22</f>
        <v>41.094298201620795</v>
      </c>
      <c r="AP54" s="16">
        <f t="shared" si="8"/>
        <v>455.79719200263537</v>
      </c>
      <c r="AQ54" s="195">
        <f t="shared" si="9"/>
        <v>2.5831434237968765E-3</v>
      </c>
      <c r="AZ54" s="147"/>
      <c r="BA54" s="148"/>
      <c r="BB54" s="147"/>
    </row>
    <row r="55" spans="1:54" x14ac:dyDescent="0.25">
      <c r="A55" s="20" t="s">
        <v>15</v>
      </c>
      <c r="B55" s="154" t="s">
        <v>5</v>
      </c>
      <c r="C55" s="74" t="s">
        <v>55</v>
      </c>
      <c r="D55" s="157" t="s">
        <v>31</v>
      </c>
      <c r="E55" s="193" t="s">
        <v>439</v>
      </c>
      <c r="F55" s="156" t="s">
        <v>116</v>
      </c>
      <c r="G55" s="155" t="s">
        <v>242</v>
      </c>
      <c r="H55" s="25">
        <v>8.0937574149126235</v>
      </c>
      <c r="I55" s="25">
        <v>3.4774131406311053</v>
      </c>
      <c r="J55" s="25">
        <v>16.828394299706492</v>
      </c>
      <c r="K55" s="25">
        <v>0.12072289372050524</v>
      </c>
      <c r="L55" s="25">
        <v>0</v>
      </c>
      <c r="M55" s="26">
        <f t="shared" si="1"/>
        <v>28.520287748970723</v>
      </c>
      <c r="N55" s="25">
        <v>0</v>
      </c>
      <c r="O55" s="25">
        <v>0</v>
      </c>
      <c r="P55" s="25">
        <v>0</v>
      </c>
      <c r="Q55" s="25">
        <v>0</v>
      </c>
      <c r="R55" s="26">
        <f t="shared" si="2"/>
        <v>0</v>
      </c>
      <c r="S55" s="26">
        <v>1.2869450409632075</v>
      </c>
      <c r="T55" s="15">
        <v>0.57261072325679097</v>
      </c>
      <c r="U55" s="15">
        <v>0.25086990872984577</v>
      </c>
      <c r="V55" s="16">
        <f t="shared" si="3"/>
        <v>0.82348063198663679</v>
      </c>
      <c r="W55" s="25">
        <v>6.4382020797131698</v>
      </c>
      <c r="X55" s="25">
        <v>0</v>
      </c>
      <c r="Y55" s="26">
        <f t="shared" si="4"/>
        <v>6.4382020797131698</v>
      </c>
      <c r="Z55" s="25">
        <v>7.2963133708713324</v>
      </c>
      <c r="AA55" s="25">
        <v>1.5357250502005768</v>
      </c>
      <c r="AB55" s="26">
        <f t="shared" si="5"/>
        <v>8.8320384210719087</v>
      </c>
      <c r="AC55" s="26">
        <v>2.7932406268848893</v>
      </c>
      <c r="AD55" s="26">
        <v>1.0944762109554147</v>
      </c>
      <c r="AE55" s="26">
        <v>9.407699276863509</v>
      </c>
      <c r="AF55" s="26">
        <v>8.051011168899425</v>
      </c>
      <c r="AG55" s="25">
        <v>11.232284953534009</v>
      </c>
      <c r="AH55" s="25">
        <v>4.3242563523863744</v>
      </c>
      <c r="AI55" s="25">
        <v>4.5983686608424712</v>
      </c>
      <c r="AJ55" s="26">
        <f t="shared" si="10"/>
        <v>20.154909966762855</v>
      </c>
      <c r="AK55" s="25">
        <v>2.5732347091459888</v>
      </c>
      <c r="AL55" s="25">
        <v>0.92457467002114957</v>
      </c>
      <c r="AM55" s="26">
        <f t="shared" si="6"/>
        <v>3.4978093791671383</v>
      </c>
      <c r="AN55" s="194">
        <f t="shared" si="7"/>
        <v>90.900100552238882</v>
      </c>
      <c r="AO55" s="25">
        <f>(AN55/$AN$133)*PIB_2021_DANE!$T$22</f>
        <v>9.0075953037438889</v>
      </c>
      <c r="AP55" s="16">
        <f t="shared" si="8"/>
        <v>99.907695855982766</v>
      </c>
      <c r="AQ55" s="195">
        <f t="shared" si="9"/>
        <v>5.6620776096309993E-4</v>
      </c>
      <c r="AZ55" s="147"/>
      <c r="BA55" s="148"/>
      <c r="BB55" s="147"/>
    </row>
    <row r="56" spans="1:54" x14ac:dyDescent="0.25">
      <c r="A56" s="20" t="s">
        <v>15</v>
      </c>
      <c r="B56" s="154" t="s">
        <v>5</v>
      </c>
      <c r="C56" s="74" t="s">
        <v>55</v>
      </c>
      <c r="D56" s="157" t="s">
        <v>31</v>
      </c>
      <c r="E56" s="193" t="s">
        <v>439</v>
      </c>
      <c r="F56" s="156" t="s">
        <v>117</v>
      </c>
      <c r="G56" s="155" t="s">
        <v>243</v>
      </c>
      <c r="H56" s="25">
        <v>14.637471298666364</v>
      </c>
      <c r="I56" s="25">
        <v>0.46801083291658424</v>
      </c>
      <c r="J56" s="25">
        <v>5.0065212436312274</v>
      </c>
      <c r="K56" s="25">
        <v>0</v>
      </c>
      <c r="L56" s="25">
        <v>0</v>
      </c>
      <c r="M56" s="26">
        <f t="shared" si="1"/>
        <v>20.112003375214176</v>
      </c>
      <c r="N56" s="25">
        <v>0</v>
      </c>
      <c r="O56" s="25">
        <v>0</v>
      </c>
      <c r="P56" s="25">
        <v>0</v>
      </c>
      <c r="Q56" s="25">
        <v>0</v>
      </c>
      <c r="R56" s="26">
        <f t="shared" si="2"/>
        <v>0</v>
      </c>
      <c r="S56" s="26">
        <v>99.121288223805166</v>
      </c>
      <c r="T56" s="15">
        <v>6.3680232799812071</v>
      </c>
      <c r="U56" s="15">
        <v>0.57680751306937939</v>
      </c>
      <c r="V56" s="16">
        <f t="shared" si="3"/>
        <v>6.9448307930505866</v>
      </c>
      <c r="W56" s="25">
        <v>7.9131422723212523</v>
      </c>
      <c r="X56" s="25">
        <v>4.8749643690296871</v>
      </c>
      <c r="Y56" s="26">
        <f t="shared" si="4"/>
        <v>12.788106641350939</v>
      </c>
      <c r="Z56" s="25">
        <v>5.1021196993508147</v>
      </c>
      <c r="AA56" s="25">
        <v>4.0546089355586323</v>
      </c>
      <c r="AB56" s="26">
        <f t="shared" si="5"/>
        <v>9.156728634909447</v>
      </c>
      <c r="AC56" s="26">
        <v>1.6111901384849303</v>
      </c>
      <c r="AD56" s="26">
        <v>0.67277391636012374</v>
      </c>
      <c r="AE56" s="26">
        <v>7.4963293221131986</v>
      </c>
      <c r="AF56" s="26">
        <v>12.848730213849297</v>
      </c>
      <c r="AG56" s="25">
        <v>5.4855643603259852</v>
      </c>
      <c r="AH56" s="25">
        <v>3.4022773564230859</v>
      </c>
      <c r="AI56" s="25">
        <v>2.3078296737795525</v>
      </c>
      <c r="AJ56" s="26">
        <f t="shared" si="10"/>
        <v>11.195671390528624</v>
      </c>
      <c r="AK56" s="25">
        <v>1.5746455654786389</v>
      </c>
      <c r="AL56" s="25">
        <v>0</v>
      </c>
      <c r="AM56" s="26">
        <f t="shared" si="6"/>
        <v>1.5746455654786389</v>
      </c>
      <c r="AN56" s="194">
        <f t="shared" si="7"/>
        <v>183.52229821514513</v>
      </c>
      <c r="AO56" s="25">
        <f>(AN56/$AN$133)*PIB_2021_DANE!$T$22</f>
        <v>18.185838975887808</v>
      </c>
      <c r="AP56" s="16">
        <f t="shared" si="8"/>
        <v>201.70813719103293</v>
      </c>
      <c r="AQ56" s="195">
        <f t="shared" si="9"/>
        <v>1.1431422949800057E-3</v>
      </c>
      <c r="AZ56" s="147"/>
      <c r="BA56" s="148"/>
      <c r="BB56" s="147"/>
    </row>
    <row r="57" spans="1:54" x14ac:dyDescent="0.25">
      <c r="A57" s="18" t="s">
        <v>16</v>
      </c>
      <c r="B57" s="154" t="s">
        <v>6</v>
      </c>
      <c r="C57" s="73" t="s">
        <v>56</v>
      </c>
      <c r="D57" s="157" t="s">
        <v>32</v>
      </c>
      <c r="E57" s="193" t="s">
        <v>439</v>
      </c>
      <c r="F57" s="156" t="s">
        <v>118</v>
      </c>
      <c r="G57" s="155" t="s">
        <v>244</v>
      </c>
      <c r="H57" s="25">
        <v>3.0763705195926199</v>
      </c>
      <c r="I57" s="25">
        <v>4.1188428878350321</v>
      </c>
      <c r="J57" s="25">
        <v>10.038810886964109</v>
      </c>
      <c r="K57" s="25">
        <v>0.13386221324586342</v>
      </c>
      <c r="L57" s="25">
        <v>0</v>
      </c>
      <c r="M57" s="26">
        <f t="shared" si="1"/>
        <v>17.367886507637621</v>
      </c>
      <c r="N57" s="25">
        <v>0</v>
      </c>
      <c r="O57" s="25">
        <v>0</v>
      </c>
      <c r="P57" s="25">
        <v>1.2851748825628313</v>
      </c>
      <c r="Q57" s="25">
        <v>0</v>
      </c>
      <c r="R57" s="26">
        <f t="shared" si="2"/>
        <v>1.2851748825628313</v>
      </c>
      <c r="S57" s="26">
        <v>0.95236324036974085</v>
      </c>
      <c r="T57" s="15">
        <v>2.5008010779019854</v>
      </c>
      <c r="U57" s="15">
        <v>0.19116929216039352</v>
      </c>
      <c r="V57" s="16">
        <f t="shared" si="3"/>
        <v>2.6919703700623789</v>
      </c>
      <c r="W57" s="25">
        <v>4.7475331133358987</v>
      </c>
      <c r="X57" s="25">
        <v>1.4101769080752886</v>
      </c>
      <c r="Y57" s="26">
        <f t="shared" si="4"/>
        <v>6.1577100214111873</v>
      </c>
      <c r="Z57" s="25">
        <v>3.9315986931975888</v>
      </c>
      <c r="AA57" s="25">
        <v>0.58216282955455789</v>
      </c>
      <c r="AB57" s="26">
        <f t="shared" si="5"/>
        <v>4.513761522752147</v>
      </c>
      <c r="AC57" s="26">
        <v>0.94114629980518472</v>
      </c>
      <c r="AD57" s="26">
        <v>0.15299809690689695</v>
      </c>
      <c r="AE57" s="26">
        <v>3.594829099963103</v>
      </c>
      <c r="AF57" s="26">
        <v>3.8150036333585753</v>
      </c>
      <c r="AG57" s="25">
        <v>4.9018548197705982</v>
      </c>
      <c r="AH57" s="25">
        <v>1.3483541600751427</v>
      </c>
      <c r="AI57" s="25">
        <v>2.3852256601864119</v>
      </c>
      <c r="AJ57" s="26">
        <f t="shared" si="10"/>
        <v>8.6354346400321536</v>
      </c>
      <c r="AK57" s="25">
        <v>0.92824441675387392</v>
      </c>
      <c r="AL57" s="25">
        <v>0.1042696576923877</v>
      </c>
      <c r="AM57" s="26">
        <f t="shared" si="6"/>
        <v>1.0325140744462615</v>
      </c>
      <c r="AN57" s="194">
        <f t="shared" si="7"/>
        <v>51.140792389308075</v>
      </c>
      <c r="AO57" s="25">
        <f>(AN57/$AN$133)*PIB_2021_DANE!$T$22</f>
        <v>5.0677123408784457</v>
      </c>
      <c r="AP57" s="16">
        <f t="shared" si="8"/>
        <v>56.208504730186519</v>
      </c>
      <c r="AQ57" s="195">
        <f t="shared" si="9"/>
        <v>3.1855095183297536E-4</v>
      </c>
      <c r="AZ57" s="147"/>
      <c r="BA57" s="148"/>
      <c r="BB57" s="147"/>
    </row>
    <row r="58" spans="1:54" x14ac:dyDescent="0.25">
      <c r="A58" s="20" t="s">
        <v>16</v>
      </c>
      <c r="B58" s="154" t="s">
        <v>6</v>
      </c>
      <c r="C58" s="74" t="s">
        <v>56</v>
      </c>
      <c r="D58" s="157" t="s">
        <v>32</v>
      </c>
      <c r="E58" s="193" t="s">
        <v>439</v>
      </c>
      <c r="F58" s="156" t="s">
        <v>119</v>
      </c>
      <c r="G58" s="155" t="s">
        <v>245</v>
      </c>
      <c r="H58" s="25">
        <v>25.077539493841815</v>
      </c>
      <c r="I58" s="25">
        <v>5.511205331864617</v>
      </c>
      <c r="J58" s="25">
        <v>64.312073122296638</v>
      </c>
      <c r="K58" s="25">
        <v>1.3542712801910223E-3</v>
      </c>
      <c r="L58" s="25">
        <v>0</v>
      </c>
      <c r="M58" s="26">
        <f t="shared" si="1"/>
        <v>94.902172219283258</v>
      </c>
      <c r="N58" s="25">
        <v>0</v>
      </c>
      <c r="O58" s="25">
        <v>0</v>
      </c>
      <c r="P58" s="25">
        <v>3.1678316080560109</v>
      </c>
      <c r="Q58" s="25">
        <v>0</v>
      </c>
      <c r="R58" s="26">
        <f t="shared" si="2"/>
        <v>3.1678316080560109</v>
      </c>
      <c r="S58" s="26">
        <v>12.595471488722927</v>
      </c>
      <c r="T58" s="15">
        <v>6.0888851013952783</v>
      </c>
      <c r="U58" s="15">
        <v>0.36491096150333424</v>
      </c>
      <c r="V58" s="16">
        <f t="shared" si="3"/>
        <v>6.4537960628986122</v>
      </c>
      <c r="W58" s="25">
        <v>11.914746900733629</v>
      </c>
      <c r="X58" s="25">
        <v>7.880361369247046</v>
      </c>
      <c r="Y58" s="26">
        <f t="shared" si="4"/>
        <v>19.795108269980673</v>
      </c>
      <c r="Z58" s="25">
        <v>25.714177603070723</v>
      </c>
      <c r="AA58" s="25">
        <v>19.221098925310557</v>
      </c>
      <c r="AB58" s="26">
        <f t="shared" si="5"/>
        <v>44.93527652838128</v>
      </c>
      <c r="AC58" s="26">
        <v>5.321448841760259</v>
      </c>
      <c r="AD58" s="26">
        <v>1.9592929755093684</v>
      </c>
      <c r="AE58" s="26">
        <v>20.096764856327262</v>
      </c>
      <c r="AF58" s="26">
        <v>30.317753663896362</v>
      </c>
      <c r="AG58" s="25">
        <v>53.645068857679149</v>
      </c>
      <c r="AH58" s="25">
        <v>10.793925572232848</v>
      </c>
      <c r="AI58" s="25">
        <v>16.793293505771992</v>
      </c>
      <c r="AJ58" s="26">
        <f t="shared" si="10"/>
        <v>81.232287935683985</v>
      </c>
      <c r="AK58" s="25">
        <v>5.3302297595629753</v>
      </c>
      <c r="AL58" s="25">
        <v>2.6452758810220915</v>
      </c>
      <c r="AM58" s="26">
        <f t="shared" si="6"/>
        <v>7.9755056405850668</v>
      </c>
      <c r="AN58" s="194">
        <f t="shared" si="7"/>
        <v>328.75271009108508</v>
      </c>
      <c r="AO58" s="25">
        <f>(AN58/$AN$133)*PIB_2021_DANE!$T$22</f>
        <v>32.577206730456112</v>
      </c>
      <c r="AP58" s="16">
        <f t="shared" si="8"/>
        <v>361.32991682154119</v>
      </c>
      <c r="AQ58" s="195">
        <f t="shared" si="9"/>
        <v>2.0477682066396756E-3</v>
      </c>
      <c r="AZ58" s="147"/>
      <c r="BA58" s="148"/>
      <c r="BB58" s="147"/>
    </row>
    <row r="59" spans="1:54" x14ac:dyDescent="0.25">
      <c r="A59" s="20" t="s">
        <v>16</v>
      </c>
      <c r="B59" s="154" t="s">
        <v>6</v>
      </c>
      <c r="C59" s="74" t="s">
        <v>56</v>
      </c>
      <c r="D59" s="157" t="s">
        <v>32</v>
      </c>
      <c r="E59" s="193" t="s">
        <v>439</v>
      </c>
      <c r="F59" s="156" t="s">
        <v>120</v>
      </c>
      <c r="G59" s="155" t="s">
        <v>246</v>
      </c>
      <c r="H59" s="25">
        <v>21.668334779671884</v>
      </c>
      <c r="I59" s="25">
        <v>28.748601386477556</v>
      </c>
      <c r="J59" s="25">
        <v>12.103581675632784</v>
      </c>
      <c r="K59" s="25">
        <v>0</v>
      </c>
      <c r="L59" s="25">
        <v>0</v>
      </c>
      <c r="M59" s="26">
        <f t="shared" si="1"/>
        <v>62.520517841782222</v>
      </c>
      <c r="N59" s="25">
        <v>0</v>
      </c>
      <c r="O59" s="25">
        <v>0</v>
      </c>
      <c r="P59" s="25">
        <v>33.415326444952669</v>
      </c>
      <c r="Q59" s="25">
        <v>0</v>
      </c>
      <c r="R59" s="26">
        <f t="shared" si="2"/>
        <v>33.415326444952669</v>
      </c>
      <c r="S59" s="26">
        <v>4.3223133146802608</v>
      </c>
      <c r="T59" s="15">
        <v>2.0387974268095514</v>
      </c>
      <c r="U59" s="15">
        <v>1.1526585541226129</v>
      </c>
      <c r="V59" s="16">
        <f t="shared" si="3"/>
        <v>3.1914559809321643</v>
      </c>
      <c r="W59" s="25">
        <v>14.027728129159762</v>
      </c>
      <c r="X59" s="25">
        <v>2.70515218487196</v>
      </c>
      <c r="Y59" s="26">
        <f t="shared" si="4"/>
        <v>16.732880314031721</v>
      </c>
      <c r="Z59" s="25">
        <v>38.631806622961548</v>
      </c>
      <c r="AA59" s="25">
        <v>23.211586359587031</v>
      </c>
      <c r="AB59" s="26">
        <f t="shared" si="5"/>
        <v>61.843392982548579</v>
      </c>
      <c r="AC59" s="26">
        <v>8.394755792273795</v>
      </c>
      <c r="AD59" s="26">
        <v>3.2957333327597738</v>
      </c>
      <c r="AE59" s="26">
        <v>22.529108904959578</v>
      </c>
      <c r="AF59" s="26">
        <v>31.59864982054366</v>
      </c>
      <c r="AG59" s="25">
        <v>34.870982600216934</v>
      </c>
      <c r="AH59" s="25">
        <v>18.73275054323528</v>
      </c>
      <c r="AI59" s="25">
        <v>16.561904304077192</v>
      </c>
      <c r="AJ59" s="26">
        <f t="shared" si="10"/>
        <v>70.165637447529406</v>
      </c>
      <c r="AK59" s="25">
        <v>5.349688190063369</v>
      </c>
      <c r="AL59" s="25">
        <v>12.267048182525206</v>
      </c>
      <c r="AM59" s="26">
        <f t="shared" si="6"/>
        <v>17.616736372588576</v>
      </c>
      <c r="AN59" s="194">
        <f t="shared" si="7"/>
        <v>335.62650854958241</v>
      </c>
      <c r="AO59" s="25">
        <f>(AN59/$AN$133)*PIB_2021_DANE!$T$22</f>
        <v>33.25835443367631</v>
      </c>
      <c r="AP59" s="16">
        <f t="shared" si="8"/>
        <v>368.8848629832587</v>
      </c>
      <c r="AQ59" s="195">
        <f t="shared" si="9"/>
        <v>2.0905844192824845E-3</v>
      </c>
      <c r="AZ59" s="147"/>
      <c r="BA59" s="148"/>
      <c r="BB59" s="147"/>
    </row>
    <row r="60" spans="1:54" x14ac:dyDescent="0.25">
      <c r="A60" s="20" t="s">
        <v>16</v>
      </c>
      <c r="B60" s="154" t="s">
        <v>6</v>
      </c>
      <c r="C60" s="74" t="s">
        <v>56</v>
      </c>
      <c r="D60" s="157" t="s">
        <v>32</v>
      </c>
      <c r="E60" s="193" t="s">
        <v>439</v>
      </c>
      <c r="F60" s="156" t="s">
        <v>121</v>
      </c>
      <c r="G60" s="155" t="s">
        <v>247</v>
      </c>
      <c r="H60" s="25">
        <v>9.9510921311991698</v>
      </c>
      <c r="I60" s="25">
        <v>27.632866018974802</v>
      </c>
      <c r="J60" s="25">
        <v>53.749989010998448</v>
      </c>
      <c r="K60" s="25">
        <v>0.94764052515918951</v>
      </c>
      <c r="L60" s="25">
        <v>0</v>
      </c>
      <c r="M60" s="26">
        <f t="shared" si="1"/>
        <v>92.281587686331605</v>
      </c>
      <c r="N60" s="25">
        <v>0</v>
      </c>
      <c r="O60" s="25">
        <v>0</v>
      </c>
      <c r="P60" s="25">
        <v>28.916072736385015</v>
      </c>
      <c r="Q60" s="25">
        <v>0</v>
      </c>
      <c r="R60" s="26">
        <f t="shared" si="2"/>
        <v>28.916072736385015</v>
      </c>
      <c r="S60" s="26">
        <v>5.5105221922805541</v>
      </c>
      <c r="T60" s="15">
        <v>8.3719116315699083</v>
      </c>
      <c r="U60" s="15">
        <v>1.5203070159826508</v>
      </c>
      <c r="V60" s="16">
        <f t="shared" si="3"/>
        <v>9.8922186475525589</v>
      </c>
      <c r="W60" s="25">
        <v>20.439870392082458</v>
      </c>
      <c r="X60" s="25">
        <v>1.6364859779786018</v>
      </c>
      <c r="Y60" s="26">
        <f t="shared" si="4"/>
        <v>22.07635637006106</v>
      </c>
      <c r="Z60" s="25">
        <v>49.473019640470447</v>
      </c>
      <c r="AA60" s="25">
        <v>8.9544986989326336</v>
      </c>
      <c r="AB60" s="26">
        <f t="shared" si="5"/>
        <v>58.427518339403079</v>
      </c>
      <c r="AC60" s="26">
        <v>8.4540046379123286</v>
      </c>
      <c r="AD60" s="26">
        <v>2.9847244397967625</v>
      </c>
      <c r="AE60" s="26">
        <v>25.18056004494386</v>
      </c>
      <c r="AF60" s="26">
        <v>31.849836715687225</v>
      </c>
      <c r="AG60" s="25">
        <v>29.60862276764464</v>
      </c>
      <c r="AH60" s="25">
        <v>15.248101447315415</v>
      </c>
      <c r="AI60" s="25">
        <v>23.564059674390595</v>
      </c>
      <c r="AJ60" s="26">
        <f t="shared" si="10"/>
        <v>68.420783889350645</v>
      </c>
      <c r="AK60" s="25">
        <v>5.0350848827922778</v>
      </c>
      <c r="AL60" s="25">
        <v>7.9879624719124953</v>
      </c>
      <c r="AM60" s="26">
        <f t="shared" si="6"/>
        <v>13.023047354704772</v>
      </c>
      <c r="AN60" s="194">
        <f t="shared" si="7"/>
        <v>367.01723305440942</v>
      </c>
      <c r="AO60" s="25">
        <f>(AN60/$AN$133)*PIB_2021_DANE!$T$22</f>
        <v>36.368966423245048</v>
      </c>
      <c r="AP60" s="16">
        <f t="shared" si="8"/>
        <v>403.38619947765449</v>
      </c>
      <c r="AQ60" s="195">
        <f t="shared" si="9"/>
        <v>2.2861141461904691E-3</v>
      </c>
      <c r="AZ60" s="147"/>
      <c r="BA60" s="148"/>
      <c r="BB60" s="147"/>
    </row>
    <row r="61" spans="1:54" x14ac:dyDescent="0.25">
      <c r="A61" s="20" t="s">
        <v>16</v>
      </c>
      <c r="B61" s="154" t="s">
        <v>6</v>
      </c>
      <c r="C61" s="74" t="s">
        <v>56</v>
      </c>
      <c r="D61" s="157" t="s">
        <v>32</v>
      </c>
      <c r="E61" s="193" t="s">
        <v>439</v>
      </c>
      <c r="F61" s="156" t="s">
        <v>122</v>
      </c>
      <c r="G61" s="155" t="s">
        <v>248</v>
      </c>
      <c r="H61" s="25">
        <v>17.130195316845782</v>
      </c>
      <c r="I61" s="25">
        <v>1.9004477201571439</v>
      </c>
      <c r="J61" s="25">
        <v>5.7286546241421714</v>
      </c>
      <c r="K61" s="25">
        <v>3.8261145950320311E-4</v>
      </c>
      <c r="L61" s="25">
        <v>0</v>
      </c>
      <c r="M61" s="26">
        <f t="shared" si="1"/>
        <v>24.759680272604601</v>
      </c>
      <c r="N61" s="25">
        <v>0</v>
      </c>
      <c r="O61" s="25">
        <v>0</v>
      </c>
      <c r="P61" s="25">
        <v>0</v>
      </c>
      <c r="Q61" s="25">
        <v>0</v>
      </c>
      <c r="R61" s="26">
        <f t="shared" si="2"/>
        <v>0</v>
      </c>
      <c r="S61" s="26">
        <v>2.7336437346408928</v>
      </c>
      <c r="T61" s="15">
        <v>0.33597254581893826</v>
      </c>
      <c r="U61" s="15">
        <v>0.1543865042264991</v>
      </c>
      <c r="V61" s="16">
        <f t="shared" si="3"/>
        <v>0.49035905004543734</v>
      </c>
      <c r="W61" s="25">
        <v>19.377946948644279</v>
      </c>
      <c r="X61" s="25">
        <v>6.5471356933854308</v>
      </c>
      <c r="Y61" s="26">
        <f t="shared" si="4"/>
        <v>25.925082642029711</v>
      </c>
      <c r="Z61" s="25">
        <v>9.0403741845824293</v>
      </c>
      <c r="AA61" s="25">
        <v>7.3905146249578522</v>
      </c>
      <c r="AB61" s="26">
        <f t="shared" si="5"/>
        <v>16.430888809540281</v>
      </c>
      <c r="AC61" s="26">
        <v>2.7714993936460353</v>
      </c>
      <c r="AD61" s="26">
        <v>0.57471140883151794</v>
      </c>
      <c r="AE61" s="26">
        <v>9.6066652647150992</v>
      </c>
      <c r="AF61" s="26">
        <v>10.633154251446465</v>
      </c>
      <c r="AG61" s="25">
        <v>14.5452087531591</v>
      </c>
      <c r="AH61" s="25">
        <v>5.2664314503289038</v>
      </c>
      <c r="AI61" s="25">
        <v>10.030969247488461</v>
      </c>
      <c r="AJ61" s="26">
        <f t="shared" si="10"/>
        <v>29.842609450976465</v>
      </c>
      <c r="AK61" s="25">
        <v>2.012799359514255</v>
      </c>
      <c r="AL61" s="25">
        <v>0.9336415967770112</v>
      </c>
      <c r="AM61" s="26">
        <f t="shared" si="6"/>
        <v>2.9464409562912661</v>
      </c>
      <c r="AN61" s="194">
        <f t="shared" si="7"/>
        <v>126.71473523476776</v>
      </c>
      <c r="AO61" s="25">
        <f>(AN61/$AN$133)*PIB_2021_DANE!$T$22</f>
        <v>12.556587364388033</v>
      </c>
      <c r="AP61" s="16">
        <f t="shared" si="8"/>
        <v>139.27132259915578</v>
      </c>
      <c r="AQ61" s="195">
        <f t="shared" si="9"/>
        <v>7.8929358804260131E-4</v>
      </c>
      <c r="AZ61" s="147"/>
      <c r="BA61" s="148"/>
      <c r="BB61" s="147"/>
    </row>
    <row r="62" spans="1:54" x14ac:dyDescent="0.25">
      <c r="A62" s="20" t="s">
        <v>16</v>
      </c>
      <c r="B62" s="154" t="s">
        <v>6</v>
      </c>
      <c r="C62" s="74" t="s">
        <v>56</v>
      </c>
      <c r="D62" s="157" t="s">
        <v>32</v>
      </c>
      <c r="E62" s="193" t="s">
        <v>439</v>
      </c>
      <c r="F62" s="156" t="s">
        <v>123</v>
      </c>
      <c r="G62" s="155" t="s">
        <v>249</v>
      </c>
      <c r="H62" s="25">
        <v>5.1667472322560899</v>
      </c>
      <c r="I62" s="25">
        <v>25.571387409888658</v>
      </c>
      <c r="J62" s="25">
        <v>16.580480942284648</v>
      </c>
      <c r="K62" s="25">
        <v>1.5539274077296154E-2</v>
      </c>
      <c r="L62" s="25">
        <v>0</v>
      </c>
      <c r="M62" s="26">
        <f t="shared" si="1"/>
        <v>47.334154858506693</v>
      </c>
      <c r="N62" s="25">
        <v>0</v>
      </c>
      <c r="O62" s="25">
        <v>0</v>
      </c>
      <c r="P62" s="25">
        <v>0</v>
      </c>
      <c r="Q62" s="25">
        <v>0</v>
      </c>
      <c r="R62" s="26">
        <f t="shared" si="2"/>
        <v>0</v>
      </c>
      <c r="S62" s="26">
        <v>2.7879428293751762</v>
      </c>
      <c r="T62" s="15">
        <v>0.46356205780283327</v>
      </c>
      <c r="U62" s="15">
        <v>0.21323301303143133</v>
      </c>
      <c r="V62" s="16">
        <f t="shared" si="3"/>
        <v>0.6767950708342646</v>
      </c>
      <c r="W62" s="25">
        <v>5.191504704930189</v>
      </c>
      <c r="X62" s="25">
        <v>0.24784730335252292</v>
      </c>
      <c r="Y62" s="26">
        <f t="shared" si="4"/>
        <v>5.4393520082827118</v>
      </c>
      <c r="Z62" s="25">
        <v>9.2048015256874205</v>
      </c>
      <c r="AA62" s="25">
        <v>3.918685956329397</v>
      </c>
      <c r="AB62" s="26">
        <f t="shared" si="5"/>
        <v>13.123487482016817</v>
      </c>
      <c r="AC62" s="26">
        <v>2.4213517133964833</v>
      </c>
      <c r="AD62" s="26">
        <v>0.45332769453895394</v>
      </c>
      <c r="AE62" s="26">
        <v>9.1580807920687874</v>
      </c>
      <c r="AF62" s="26">
        <v>9.454799204256112</v>
      </c>
      <c r="AG62" s="25">
        <v>12.809589965475732</v>
      </c>
      <c r="AH62" s="25">
        <v>4.5347403721386188</v>
      </c>
      <c r="AI62" s="25">
        <v>8.6132922251502304</v>
      </c>
      <c r="AJ62" s="26">
        <f t="shared" si="10"/>
        <v>25.957622562764584</v>
      </c>
      <c r="AK62" s="25">
        <v>2.470070633243358</v>
      </c>
      <c r="AL62" s="25">
        <v>1.0578081215169799</v>
      </c>
      <c r="AM62" s="26">
        <f t="shared" si="6"/>
        <v>3.5278787547603381</v>
      </c>
      <c r="AN62" s="194">
        <f t="shared" si="7"/>
        <v>120.33479297080092</v>
      </c>
      <c r="AO62" s="25">
        <f>(AN62/$AN$133)*PIB_2021_DANE!$T$22</f>
        <v>11.924377524949637</v>
      </c>
      <c r="AP62" s="16">
        <f t="shared" si="8"/>
        <v>132.25917049575057</v>
      </c>
      <c r="AQ62" s="195">
        <f t="shared" si="9"/>
        <v>7.4955355692703034E-4</v>
      </c>
      <c r="AZ62" s="147"/>
      <c r="BA62" s="148"/>
      <c r="BB62" s="147"/>
    </row>
    <row r="63" spans="1:54" x14ac:dyDescent="0.25">
      <c r="A63" s="20" t="s">
        <v>16</v>
      </c>
      <c r="B63" s="154" t="s">
        <v>6</v>
      </c>
      <c r="C63" s="74" t="s">
        <v>57</v>
      </c>
      <c r="D63" s="157" t="s">
        <v>33</v>
      </c>
      <c r="E63" s="193" t="s">
        <v>441</v>
      </c>
      <c r="F63" s="156" t="s">
        <v>124</v>
      </c>
      <c r="G63" s="155" t="s">
        <v>250</v>
      </c>
      <c r="H63" s="25">
        <v>23.961374155901744</v>
      </c>
      <c r="I63" s="25">
        <v>19.21880553340732</v>
      </c>
      <c r="J63" s="25">
        <v>15.377722474087982</v>
      </c>
      <c r="K63" s="25">
        <v>0</v>
      </c>
      <c r="L63" s="25">
        <v>0</v>
      </c>
      <c r="M63" s="26">
        <f t="shared" si="1"/>
        <v>58.557902163397046</v>
      </c>
      <c r="N63" s="25">
        <v>0</v>
      </c>
      <c r="O63" s="25">
        <v>0</v>
      </c>
      <c r="P63" s="25">
        <v>2.5384561575341205</v>
      </c>
      <c r="Q63" s="25">
        <v>0</v>
      </c>
      <c r="R63" s="26">
        <f t="shared" si="2"/>
        <v>2.5384561575341205</v>
      </c>
      <c r="S63" s="26">
        <v>0.43688635949522264</v>
      </c>
      <c r="T63" s="15">
        <v>0.50136623090931676</v>
      </c>
      <c r="U63" s="15">
        <v>0.20132480093209515</v>
      </c>
      <c r="V63" s="16">
        <f t="shared" si="3"/>
        <v>0.70269103184141191</v>
      </c>
      <c r="W63" s="25">
        <v>14.926039325613734</v>
      </c>
      <c r="X63" s="25">
        <v>2.353939359400532</v>
      </c>
      <c r="Y63" s="26">
        <f t="shared" si="4"/>
        <v>17.279978685014267</v>
      </c>
      <c r="Z63" s="25">
        <v>6.5176896699128353</v>
      </c>
      <c r="AA63" s="25">
        <v>5.1832043716474185</v>
      </c>
      <c r="AB63" s="26">
        <f t="shared" si="5"/>
        <v>11.700894041560254</v>
      </c>
      <c r="AC63" s="26">
        <v>3.0061219193301887</v>
      </c>
      <c r="AD63" s="26">
        <v>0.98908863155598137</v>
      </c>
      <c r="AE63" s="26">
        <v>8.7574432096872794</v>
      </c>
      <c r="AF63" s="26">
        <v>7.6077477699655791</v>
      </c>
      <c r="AG63" s="25">
        <v>4.7548734718918944</v>
      </c>
      <c r="AH63" s="25">
        <v>4.2320789746278074</v>
      </c>
      <c r="AI63" s="25">
        <v>7.9508126187977348</v>
      </c>
      <c r="AJ63" s="26">
        <f t="shared" si="10"/>
        <v>16.937765065317436</v>
      </c>
      <c r="AK63" s="25">
        <v>2.3782262510121632</v>
      </c>
      <c r="AL63" s="25">
        <v>1.7065971027140554</v>
      </c>
      <c r="AM63" s="26">
        <f t="shared" si="6"/>
        <v>4.0848233537262182</v>
      </c>
      <c r="AN63" s="194">
        <f t="shared" si="7"/>
        <v>132.599798388425</v>
      </c>
      <c r="AO63" s="25">
        <f>(AN63/$AN$133)*PIB_2021_DANE!$T$22</f>
        <v>13.139757975895277</v>
      </c>
      <c r="AP63" s="16">
        <f t="shared" si="8"/>
        <v>145.73955636432026</v>
      </c>
      <c r="AQ63" s="195">
        <f t="shared" si="9"/>
        <v>8.2595106598943549E-4</v>
      </c>
      <c r="AZ63" s="147"/>
      <c r="BA63" s="148"/>
      <c r="BB63" s="147"/>
    </row>
    <row r="64" spans="1:54" x14ac:dyDescent="0.25">
      <c r="A64" s="20" t="s">
        <v>16</v>
      </c>
      <c r="B64" s="154" t="s">
        <v>6</v>
      </c>
      <c r="C64" s="74" t="s">
        <v>57</v>
      </c>
      <c r="D64" s="157" t="s">
        <v>33</v>
      </c>
      <c r="E64" s="193" t="s">
        <v>439</v>
      </c>
      <c r="F64" s="156" t="s">
        <v>125</v>
      </c>
      <c r="G64" s="155" t="s">
        <v>251</v>
      </c>
      <c r="H64" s="25">
        <v>4.681087526668076</v>
      </c>
      <c r="I64" s="25">
        <v>0.32906326304640843</v>
      </c>
      <c r="J64" s="25">
        <v>10.651183245543985</v>
      </c>
      <c r="K64" s="25">
        <v>0</v>
      </c>
      <c r="L64" s="25">
        <v>0</v>
      </c>
      <c r="M64" s="26">
        <f t="shared" si="1"/>
        <v>15.66133403525847</v>
      </c>
      <c r="N64" s="25">
        <v>0</v>
      </c>
      <c r="O64" s="25">
        <v>0</v>
      </c>
      <c r="P64" s="25">
        <v>0</v>
      </c>
      <c r="Q64" s="25">
        <v>0</v>
      </c>
      <c r="R64" s="26">
        <f t="shared" si="2"/>
        <v>0</v>
      </c>
      <c r="S64" s="26">
        <v>4.6445310604813557</v>
      </c>
      <c r="T64" s="15">
        <v>0.33345107487322134</v>
      </c>
      <c r="U64" s="15">
        <v>0.17774607342601664</v>
      </c>
      <c r="V64" s="16">
        <f t="shared" si="3"/>
        <v>0.51119714829923801</v>
      </c>
      <c r="W64" s="25">
        <v>6.4473391605218477</v>
      </c>
      <c r="X64" s="25">
        <v>1.2504895983704576</v>
      </c>
      <c r="Y64" s="26">
        <f t="shared" si="4"/>
        <v>7.6978287588923049</v>
      </c>
      <c r="Z64" s="25">
        <v>6.2734261385959895</v>
      </c>
      <c r="AA64" s="25">
        <v>1.0335966393546074</v>
      </c>
      <c r="AB64" s="26">
        <f t="shared" si="5"/>
        <v>7.3070227779505972</v>
      </c>
      <c r="AC64" s="26">
        <v>2.4829215639476021</v>
      </c>
      <c r="AD64" s="26">
        <v>0.59415922245464614</v>
      </c>
      <c r="AE64" s="26">
        <v>8.4550387701059186</v>
      </c>
      <c r="AF64" s="26">
        <v>6.1121778573861691</v>
      </c>
      <c r="AG64" s="25">
        <v>6.2844426994882934</v>
      </c>
      <c r="AH64" s="25">
        <v>3.2111410248572567</v>
      </c>
      <c r="AI64" s="25">
        <v>4.5822473999626432</v>
      </c>
      <c r="AJ64" s="26">
        <f t="shared" si="10"/>
        <v>14.077831124308194</v>
      </c>
      <c r="AK64" s="25">
        <v>2.10888472248193</v>
      </c>
      <c r="AL64" s="25">
        <v>4.4319641700795804</v>
      </c>
      <c r="AM64" s="26">
        <f t="shared" si="6"/>
        <v>6.5408488925615105</v>
      </c>
      <c r="AN64" s="194">
        <f t="shared" si="7"/>
        <v>74.08489121164601</v>
      </c>
      <c r="AO64" s="25">
        <f>(AN64/$AN$133)*PIB_2021_DANE!$T$22</f>
        <v>7.3413199116638728</v>
      </c>
      <c r="AP64" s="16">
        <f t="shared" si="8"/>
        <v>81.426211123309884</v>
      </c>
      <c r="AQ64" s="195">
        <f t="shared" si="9"/>
        <v>4.6146748044612317E-4</v>
      </c>
      <c r="AZ64" s="147"/>
      <c r="BA64" s="148"/>
      <c r="BB64" s="147"/>
    </row>
    <row r="65" spans="1:54" x14ac:dyDescent="0.25">
      <c r="A65" s="20" t="s">
        <v>16</v>
      </c>
      <c r="B65" s="154" t="s">
        <v>6</v>
      </c>
      <c r="C65" s="74" t="s">
        <v>57</v>
      </c>
      <c r="D65" s="157" t="s">
        <v>33</v>
      </c>
      <c r="E65" s="193" t="s">
        <v>439</v>
      </c>
      <c r="F65" s="156" t="s">
        <v>126</v>
      </c>
      <c r="G65" s="155" t="s">
        <v>252</v>
      </c>
      <c r="H65" s="25">
        <v>7.4041668852345284</v>
      </c>
      <c r="I65" s="25">
        <v>2.1293355546113073</v>
      </c>
      <c r="J65" s="25">
        <v>2.4504413147379327</v>
      </c>
      <c r="K65" s="25">
        <v>2.3308911115944235E-2</v>
      </c>
      <c r="L65" s="25">
        <v>0</v>
      </c>
      <c r="M65" s="26">
        <f t="shared" si="1"/>
        <v>12.007252665699713</v>
      </c>
      <c r="N65" s="25">
        <v>0</v>
      </c>
      <c r="O65" s="25">
        <v>0</v>
      </c>
      <c r="P65" s="25">
        <v>753.46954812713909</v>
      </c>
      <c r="Q65" s="25">
        <v>0</v>
      </c>
      <c r="R65" s="26">
        <f t="shared" si="2"/>
        <v>753.46954812713909</v>
      </c>
      <c r="S65" s="26">
        <v>252.81892877357657</v>
      </c>
      <c r="T65" s="15">
        <v>11.889701406010456</v>
      </c>
      <c r="U65" s="15">
        <v>0.26634044908237209</v>
      </c>
      <c r="V65" s="16">
        <f t="shared" si="3"/>
        <v>12.156041855092829</v>
      </c>
      <c r="W65" s="25">
        <v>13.775520422367197</v>
      </c>
      <c r="X65" s="25">
        <v>3.7930907286649087</v>
      </c>
      <c r="Y65" s="26">
        <f t="shared" si="4"/>
        <v>17.568611151032105</v>
      </c>
      <c r="Z65" s="25">
        <v>14.662818527086435</v>
      </c>
      <c r="AA65" s="25">
        <v>4.7845063640352139</v>
      </c>
      <c r="AB65" s="26">
        <f t="shared" si="5"/>
        <v>19.447324891121649</v>
      </c>
      <c r="AC65" s="26">
        <v>3.3213612202262182</v>
      </c>
      <c r="AD65" s="26">
        <v>0.95387702392571549</v>
      </c>
      <c r="AE65" s="26">
        <v>14.175460795319708</v>
      </c>
      <c r="AF65" s="26">
        <v>94.506282855628825</v>
      </c>
      <c r="AG65" s="25">
        <v>6.5356703975289898</v>
      </c>
      <c r="AH65" s="25">
        <v>5.9471754759896625</v>
      </c>
      <c r="AI65" s="25">
        <v>10.035594883256451</v>
      </c>
      <c r="AJ65" s="26">
        <f t="shared" si="10"/>
        <v>22.518440756775103</v>
      </c>
      <c r="AK65" s="25">
        <v>3.6904038297684654</v>
      </c>
      <c r="AL65" s="25">
        <v>0.28686748819234237</v>
      </c>
      <c r="AM65" s="26">
        <f t="shared" si="6"/>
        <v>3.9772713179608079</v>
      </c>
      <c r="AN65" s="194">
        <f t="shared" si="7"/>
        <v>1206.9204014334985</v>
      </c>
      <c r="AO65" s="25">
        <f>(AN65/$AN$133)*PIB_2021_DANE!$T$22</f>
        <v>119.59778343366534</v>
      </c>
      <c r="AP65" s="16">
        <f t="shared" si="8"/>
        <v>1326.5181848671639</v>
      </c>
      <c r="AQ65" s="195">
        <f t="shared" si="9"/>
        <v>7.5177881432994245E-3</v>
      </c>
      <c r="AZ65" s="147"/>
      <c r="BA65" s="148"/>
      <c r="BB65" s="147"/>
    </row>
    <row r="66" spans="1:54" x14ac:dyDescent="0.25">
      <c r="A66" s="20" t="s">
        <v>16</v>
      </c>
      <c r="B66" s="154" t="s">
        <v>6</v>
      </c>
      <c r="C66" s="74" t="s">
        <v>57</v>
      </c>
      <c r="D66" s="157" t="s">
        <v>33</v>
      </c>
      <c r="E66" s="193" t="s">
        <v>441</v>
      </c>
      <c r="F66" s="156" t="s">
        <v>127</v>
      </c>
      <c r="G66" s="155" t="s">
        <v>253</v>
      </c>
      <c r="H66" s="25">
        <v>47.829669786666486</v>
      </c>
      <c r="I66" s="25">
        <v>3.1295392372896269</v>
      </c>
      <c r="J66" s="25">
        <v>5.9539259950230878</v>
      </c>
      <c r="K66" s="25">
        <v>3.6948940583793076E-2</v>
      </c>
      <c r="L66" s="25">
        <v>0</v>
      </c>
      <c r="M66" s="26">
        <f t="shared" si="1"/>
        <v>56.950083959562996</v>
      </c>
      <c r="N66" s="25">
        <v>0</v>
      </c>
      <c r="O66" s="25">
        <v>0</v>
      </c>
      <c r="P66" s="25">
        <v>0</v>
      </c>
      <c r="Q66" s="25">
        <v>0</v>
      </c>
      <c r="R66" s="26">
        <f t="shared" si="2"/>
        <v>0</v>
      </c>
      <c r="S66" s="26">
        <v>1.1149020352374797</v>
      </c>
      <c r="T66" s="15">
        <v>0.39427463022929576</v>
      </c>
      <c r="U66" s="15">
        <v>0.15340410709726618</v>
      </c>
      <c r="V66" s="16">
        <f t="shared" si="3"/>
        <v>0.54767873732656192</v>
      </c>
      <c r="W66" s="25">
        <v>11.947777896306926</v>
      </c>
      <c r="X66" s="25">
        <v>2.2295596568594633</v>
      </c>
      <c r="Y66" s="26">
        <f t="shared" si="4"/>
        <v>14.177337553166389</v>
      </c>
      <c r="Z66" s="25">
        <v>11.588136067420081</v>
      </c>
      <c r="AA66" s="25">
        <v>2.2279299773474084</v>
      </c>
      <c r="AB66" s="26">
        <f t="shared" si="5"/>
        <v>13.816066044767489</v>
      </c>
      <c r="AC66" s="26">
        <v>2.7515318521824286</v>
      </c>
      <c r="AD66" s="26">
        <v>0.83658918054069165</v>
      </c>
      <c r="AE66" s="26">
        <v>10.318529646374682</v>
      </c>
      <c r="AF66" s="26">
        <v>9.3650281648244125</v>
      </c>
      <c r="AG66" s="25">
        <v>8.7721844346738642</v>
      </c>
      <c r="AH66" s="25">
        <v>5.2841685811269699</v>
      </c>
      <c r="AI66" s="25">
        <v>10.18603056443081</v>
      </c>
      <c r="AJ66" s="26">
        <f t="shared" si="10"/>
        <v>24.242383580231646</v>
      </c>
      <c r="AK66" s="25">
        <v>2.6404841582168377</v>
      </c>
      <c r="AL66" s="25">
        <v>0.5452749007343467</v>
      </c>
      <c r="AM66" s="26">
        <f t="shared" si="6"/>
        <v>3.1857590589511844</v>
      </c>
      <c r="AN66" s="194">
        <f t="shared" si="7"/>
        <v>137.30588981316595</v>
      </c>
      <c r="AO66" s="25">
        <f>(AN66/$AN$133)*PIB_2021_DANE!$T$22</f>
        <v>13.606100331502734</v>
      </c>
      <c r="AP66" s="16">
        <f t="shared" si="8"/>
        <v>150.91199014466869</v>
      </c>
      <c r="AQ66" s="195">
        <f t="shared" si="9"/>
        <v>8.5526484531753331E-4</v>
      </c>
      <c r="AZ66" s="147"/>
      <c r="BA66" s="148"/>
      <c r="BB66" s="147"/>
    </row>
    <row r="67" spans="1:54" x14ac:dyDescent="0.25">
      <c r="A67" s="20" t="s">
        <v>16</v>
      </c>
      <c r="B67" s="154" t="s">
        <v>6</v>
      </c>
      <c r="C67" s="74" t="s">
        <v>57</v>
      </c>
      <c r="D67" s="157" t="s">
        <v>33</v>
      </c>
      <c r="E67" s="193" t="s">
        <v>439</v>
      </c>
      <c r="F67" s="156" t="s">
        <v>128</v>
      </c>
      <c r="G67" s="155" t="s">
        <v>254</v>
      </c>
      <c r="H67" s="25">
        <v>14.873613779167718</v>
      </c>
      <c r="I67" s="25">
        <v>13.870399488096846</v>
      </c>
      <c r="J67" s="25">
        <v>7.5039012683920152</v>
      </c>
      <c r="K67" s="25">
        <v>0</v>
      </c>
      <c r="L67" s="25">
        <v>0</v>
      </c>
      <c r="M67" s="26">
        <f t="shared" si="1"/>
        <v>36.247914535656577</v>
      </c>
      <c r="N67" s="25">
        <v>0</v>
      </c>
      <c r="O67" s="25">
        <v>0</v>
      </c>
      <c r="P67" s="25">
        <v>0</v>
      </c>
      <c r="Q67" s="25">
        <v>0</v>
      </c>
      <c r="R67" s="26">
        <f t="shared" si="2"/>
        <v>0</v>
      </c>
      <c r="S67" s="26">
        <v>13.918883794583429</v>
      </c>
      <c r="T67" s="15">
        <v>1.1681485645263694</v>
      </c>
      <c r="U67" s="15">
        <v>0.44850530301321101</v>
      </c>
      <c r="V67" s="16">
        <f t="shared" si="3"/>
        <v>1.6166538675395805</v>
      </c>
      <c r="W67" s="25">
        <v>10.247018140812505</v>
      </c>
      <c r="X67" s="25">
        <v>1.077030293144325</v>
      </c>
      <c r="Y67" s="26">
        <f t="shared" si="4"/>
        <v>11.324048433956831</v>
      </c>
      <c r="Z67" s="25">
        <v>19.956022514699793</v>
      </c>
      <c r="AA67" s="25">
        <v>5.2707827110810417</v>
      </c>
      <c r="AB67" s="26">
        <f t="shared" si="5"/>
        <v>25.226805225780836</v>
      </c>
      <c r="AC67" s="26">
        <v>5.8692057610949258</v>
      </c>
      <c r="AD67" s="26">
        <v>1.103628697226062</v>
      </c>
      <c r="AE67" s="26">
        <v>22.157307556343103</v>
      </c>
      <c r="AF67" s="26">
        <v>13.184465617416533</v>
      </c>
      <c r="AG67" s="25">
        <v>7.4517926166985964</v>
      </c>
      <c r="AH67" s="25">
        <v>5.4990110367160581</v>
      </c>
      <c r="AI67" s="25">
        <v>11.547129752588223</v>
      </c>
      <c r="AJ67" s="26">
        <f t="shared" si="10"/>
        <v>24.497933406002879</v>
      </c>
      <c r="AK67" s="25">
        <v>4.0940561480700017</v>
      </c>
      <c r="AL67" s="25">
        <v>1.1353807170948897</v>
      </c>
      <c r="AM67" s="26">
        <f t="shared" si="6"/>
        <v>5.2294368651648915</v>
      </c>
      <c r="AN67" s="194">
        <f t="shared" si="7"/>
        <v>160.37628376076566</v>
      </c>
      <c r="AO67" s="25">
        <f>(AN67/$AN$133)*PIB_2021_DANE!$T$22</f>
        <v>15.892222909095441</v>
      </c>
      <c r="AP67" s="16">
        <f t="shared" si="8"/>
        <v>176.2685066698611</v>
      </c>
      <c r="AQ67" s="195">
        <f t="shared" si="9"/>
        <v>9.9896805380958746E-4</v>
      </c>
      <c r="AZ67" s="147"/>
      <c r="BA67" s="148"/>
      <c r="BB67" s="147"/>
    </row>
    <row r="68" spans="1:54" x14ac:dyDescent="0.25">
      <c r="A68" s="20" t="s">
        <v>16</v>
      </c>
      <c r="B68" s="154" t="s">
        <v>6</v>
      </c>
      <c r="C68" s="74" t="s">
        <v>57</v>
      </c>
      <c r="D68" s="157" t="s">
        <v>33</v>
      </c>
      <c r="E68" s="193" t="s">
        <v>439</v>
      </c>
      <c r="F68" s="156" t="s">
        <v>129</v>
      </c>
      <c r="G68" s="155" t="s">
        <v>255</v>
      </c>
      <c r="H68" s="25">
        <v>5.4720892084272652</v>
      </c>
      <c r="I68" s="25">
        <v>1.0511199690943027</v>
      </c>
      <c r="J68" s="25">
        <v>0.74751450361302818</v>
      </c>
      <c r="K68" s="25">
        <v>5.4387459270536544E-3</v>
      </c>
      <c r="L68" s="25">
        <v>0</v>
      </c>
      <c r="M68" s="26">
        <f t="shared" si="1"/>
        <v>7.2761624270616494</v>
      </c>
      <c r="N68" s="25">
        <v>0</v>
      </c>
      <c r="O68" s="25">
        <v>0</v>
      </c>
      <c r="P68" s="25">
        <v>0</v>
      </c>
      <c r="Q68" s="25">
        <v>0</v>
      </c>
      <c r="R68" s="26">
        <f t="shared" si="2"/>
        <v>0</v>
      </c>
      <c r="S68" s="26">
        <v>18.06924361192516</v>
      </c>
      <c r="T68" s="15">
        <v>1.4281453605410452</v>
      </c>
      <c r="U68" s="15">
        <v>0.27590320537481616</v>
      </c>
      <c r="V68" s="16">
        <f t="shared" si="3"/>
        <v>1.7040485659158615</v>
      </c>
      <c r="W68" s="25">
        <v>11.379772192665879</v>
      </c>
      <c r="X68" s="25">
        <v>0</v>
      </c>
      <c r="Y68" s="26">
        <f t="shared" si="4"/>
        <v>11.379772192665879</v>
      </c>
      <c r="Z68" s="25">
        <v>6.7391602448449284</v>
      </c>
      <c r="AA68" s="25">
        <v>5.4440446631687847</v>
      </c>
      <c r="AB68" s="26">
        <f t="shared" si="5"/>
        <v>12.183204908013714</v>
      </c>
      <c r="AC68" s="26">
        <v>1.8070211054239322</v>
      </c>
      <c r="AD68" s="26">
        <v>0.49110500241720006</v>
      </c>
      <c r="AE68" s="26">
        <v>8.4551514337515616</v>
      </c>
      <c r="AF68" s="26">
        <v>7.599312405555831</v>
      </c>
      <c r="AG68" s="25">
        <v>7.368205586875483</v>
      </c>
      <c r="AH68" s="25">
        <v>3.8897380772003096</v>
      </c>
      <c r="AI68" s="25">
        <v>3.5349804982485078</v>
      </c>
      <c r="AJ68" s="26">
        <f t="shared" si="10"/>
        <v>14.792924162324301</v>
      </c>
      <c r="AK68" s="25">
        <v>3.0288621316298863</v>
      </c>
      <c r="AL68" s="25">
        <v>0.79839327266876781</v>
      </c>
      <c r="AM68" s="26">
        <f t="shared" si="6"/>
        <v>3.8272554042986542</v>
      </c>
      <c r="AN68" s="194">
        <f t="shared" si="7"/>
        <v>87.585201219353735</v>
      </c>
      <c r="AO68" s="25">
        <f>(AN68/$AN$133)*PIB_2021_DANE!$T$22</f>
        <v>8.6791108303288098</v>
      </c>
      <c r="AP68" s="16">
        <f t="shared" si="8"/>
        <v>96.264312049682545</v>
      </c>
      <c r="AQ68" s="195">
        <f t="shared" si="9"/>
        <v>5.4555957996342834E-4</v>
      </c>
      <c r="AZ68" s="147"/>
      <c r="BA68" s="148"/>
      <c r="BB68" s="147"/>
    </row>
    <row r="69" spans="1:54" x14ac:dyDescent="0.25">
      <c r="A69" s="20" t="s">
        <v>16</v>
      </c>
      <c r="B69" s="154" t="s">
        <v>6</v>
      </c>
      <c r="C69" s="74" t="s">
        <v>57</v>
      </c>
      <c r="D69" s="157" t="s">
        <v>33</v>
      </c>
      <c r="E69" s="193" t="s">
        <v>439</v>
      </c>
      <c r="F69" s="156" t="s">
        <v>130</v>
      </c>
      <c r="G69" s="155" t="s">
        <v>256</v>
      </c>
      <c r="H69" s="25">
        <v>17.677381501515626</v>
      </c>
      <c r="I69" s="25">
        <v>1.124041912825535</v>
      </c>
      <c r="J69" s="25">
        <v>5.1265547476825439</v>
      </c>
      <c r="K69" s="25">
        <v>0.10066660309645596</v>
      </c>
      <c r="L69" s="25">
        <v>0</v>
      </c>
      <c r="M69" s="26">
        <f t="shared" si="1"/>
        <v>24.028644765120163</v>
      </c>
      <c r="N69" s="25">
        <v>0</v>
      </c>
      <c r="O69" s="25">
        <v>0</v>
      </c>
      <c r="P69" s="25">
        <v>0</v>
      </c>
      <c r="Q69" s="25">
        <v>0</v>
      </c>
      <c r="R69" s="26">
        <f t="shared" si="2"/>
        <v>0</v>
      </c>
      <c r="S69" s="26">
        <v>7.3705234632003078</v>
      </c>
      <c r="T69" s="15">
        <v>0.64256968840464657</v>
      </c>
      <c r="U69" s="15">
        <v>0.22713802017680715</v>
      </c>
      <c r="V69" s="16">
        <f t="shared" si="3"/>
        <v>0.86970770858145374</v>
      </c>
      <c r="W69" s="25">
        <v>6.2210865699653262</v>
      </c>
      <c r="X69" s="25">
        <v>5.4125727091228244</v>
      </c>
      <c r="Y69" s="26">
        <f t="shared" si="4"/>
        <v>11.63365927908815</v>
      </c>
      <c r="Z69" s="25">
        <v>5.7454615920584953</v>
      </c>
      <c r="AA69" s="25">
        <v>2.1947625802941428</v>
      </c>
      <c r="AB69" s="26">
        <f t="shared" si="5"/>
        <v>7.9402241723526377</v>
      </c>
      <c r="AC69" s="26">
        <v>2.9427323830918581</v>
      </c>
      <c r="AD69" s="26">
        <v>0.64746748618730909</v>
      </c>
      <c r="AE69" s="26">
        <v>9.0370992650773374</v>
      </c>
      <c r="AF69" s="26">
        <v>7.0692811462309839</v>
      </c>
      <c r="AG69" s="25">
        <v>7.0030600597147705</v>
      </c>
      <c r="AH69" s="25">
        <v>2.8813611384016422</v>
      </c>
      <c r="AI69" s="25">
        <v>6.5026213114710441</v>
      </c>
      <c r="AJ69" s="26">
        <f t="shared" si="10"/>
        <v>16.387042509587459</v>
      </c>
      <c r="AK69" s="25">
        <v>1.7821385888451189</v>
      </c>
      <c r="AL69" s="25">
        <v>1.9211810359360704</v>
      </c>
      <c r="AM69" s="26">
        <f t="shared" si="6"/>
        <v>3.703319624781189</v>
      </c>
      <c r="AN69" s="194">
        <f t="shared" si="7"/>
        <v>91.629701803298843</v>
      </c>
      <c r="AO69" s="25">
        <f>(AN69/$AN$133)*PIB_2021_DANE!$T$22</f>
        <v>9.0798939344684673</v>
      </c>
      <c r="AP69" s="16">
        <f t="shared" si="8"/>
        <v>100.70959573776732</v>
      </c>
      <c r="AQ69" s="195">
        <f t="shared" si="9"/>
        <v>5.7075237519618467E-4</v>
      </c>
      <c r="AZ69" s="147"/>
      <c r="BA69" s="148"/>
      <c r="BB69" s="147"/>
    </row>
    <row r="70" spans="1:54" x14ac:dyDescent="0.25">
      <c r="A70" s="20" t="s">
        <v>16</v>
      </c>
      <c r="B70" s="154" t="s">
        <v>6</v>
      </c>
      <c r="C70" s="74" t="s">
        <v>57</v>
      </c>
      <c r="D70" s="157" t="s">
        <v>33</v>
      </c>
      <c r="E70" s="193" t="s">
        <v>439</v>
      </c>
      <c r="F70" s="156" t="s">
        <v>131</v>
      </c>
      <c r="G70" s="155" t="s">
        <v>257</v>
      </c>
      <c r="H70" s="25">
        <v>27.154955002638996</v>
      </c>
      <c r="I70" s="25">
        <v>3.5653964669557583</v>
      </c>
      <c r="J70" s="25">
        <v>13.252972293911327</v>
      </c>
      <c r="K70" s="25">
        <v>3.5890716019129208E-2</v>
      </c>
      <c r="L70" s="25">
        <v>0</v>
      </c>
      <c r="M70" s="26">
        <f t="shared" si="1"/>
        <v>44.009214479525212</v>
      </c>
      <c r="N70" s="25">
        <v>0</v>
      </c>
      <c r="O70" s="25">
        <v>0</v>
      </c>
      <c r="P70" s="25">
        <v>0</v>
      </c>
      <c r="Q70" s="25">
        <v>0</v>
      </c>
      <c r="R70" s="26">
        <f t="shared" si="2"/>
        <v>0</v>
      </c>
      <c r="S70" s="26">
        <v>16.405750300200999</v>
      </c>
      <c r="T70" s="15">
        <v>1.1300288644082046</v>
      </c>
      <c r="U70" s="15">
        <v>0.33906611625068911</v>
      </c>
      <c r="V70" s="16">
        <f t="shared" si="3"/>
        <v>1.4690949806588938</v>
      </c>
      <c r="W70" s="25">
        <v>10.436168595713253</v>
      </c>
      <c r="X70" s="25">
        <v>2.3651852828050819</v>
      </c>
      <c r="Y70" s="26">
        <f t="shared" si="4"/>
        <v>12.801353878518334</v>
      </c>
      <c r="Z70" s="25">
        <v>13.655916944908055</v>
      </c>
      <c r="AA70" s="25">
        <v>3.8639365223762261</v>
      </c>
      <c r="AB70" s="26">
        <f t="shared" si="5"/>
        <v>17.519853467284282</v>
      </c>
      <c r="AC70" s="26">
        <v>3.3184264054077182</v>
      </c>
      <c r="AD70" s="26">
        <v>0.96365095120897049</v>
      </c>
      <c r="AE70" s="26">
        <v>12.631555284987437</v>
      </c>
      <c r="AF70" s="26">
        <v>13.694973378594909</v>
      </c>
      <c r="AG70" s="25">
        <v>16.70947193407175</v>
      </c>
      <c r="AH70" s="25">
        <v>5.5386665359079359</v>
      </c>
      <c r="AI70" s="25">
        <v>11.773743012215082</v>
      </c>
      <c r="AJ70" s="26">
        <f t="shared" si="10"/>
        <v>34.021881482194772</v>
      </c>
      <c r="AK70" s="25">
        <v>5.4656231997451421</v>
      </c>
      <c r="AL70" s="25">
        <v>0.62914397322604954</v>
      </c>
      <c r="AM70" s="26">
        <f t="shared" si="6"/>
        <v>6.0947671729711921</v>
      </c>
      <c r="AN70" s="194">
        <f t="shared" si="7"/>
        <v>162.93052178155273</v>
      </c>
      <c r="AO70" s="25">
        <f>(AN70/$AN$133)*PIB_2021_DANE!$T$22</f>
        <v>16.145330906346377</v>
      </c>
      <c r="AP70" s="16">
        <f t="shared" si="8"/>
        <v>179.0758526878991</v>
      </c>
      <c r="AQ70" s="195">
        <f t="shared" si="9"/>
        <v>1.0148781505193876E-3</v>
      </c>
      <c r="AZ70" s="147"/>
      <c r="BA70" s="148"/>
      <c r="BB70" s="147"/>
    </row>
    <row r="71" spans="1:54" x14ac:dyDescent="0.25">
      <c r="A71" s="20" t="s">
        <v>16</v>
      </c>
      <c r="B71" s="154" t="s">
        <v>6</v>
      </c>
      <c r="C71" s="74" t="s">
        <v>57</v>
      </c>
      <c r="D71" s="157" t="s">
        <v>33</v>
      </c>
      <c r="E71" s="193" t="s">
        <v>439</v>
      </c>
      <c r="F71" s="156" t="s">
        <v>132</v>
      </c>
      <c r="G71" s="155" t="s">
        <v>258</v>
      </c>
      <c r="H71" s="25">
        <v>8.7169439915342171</v>
      </c>
      <c r="I71" s="25">
        <v>2.1398747128945197</v>
      </c>
      <c r="J71" s="25">
        <v>3.3189045607541319</v>
      </c>
      <c r="K71" s="25">
        <v>2.0304651461000307E-2</v>
      </c>
      <c r="L71" s="25">
        <v>0</v>
      </c>
      <c r="M71" s="26">
        <f t="shared" si="1"/>
        <v>14.196027916643867</v>
      </c>
      <c r="N71" s="25">
        <v>0</v>
      </c>
      <c r="O71" s="25">
        <v>0</v>
      </c>
      <c r="P71" s="25">
        <v>0</v>
      </c>
      <c r="Q71" s="25">
        <v>0</v>
      </c>
      <c r="R71" s="26">
        <f t="shared" si="2"/>
        <v>0</v>
      </c>
      <c r="S71" s="26">
        <v>2.1093032975625996</v>
      </c>
      <c r="T71" s="15">
        <v>0.78133530729979073</v>
      </c>
      <c r="U71" s="15">
        <v>0.5432793971004628</v>
      </c>
      <c r="V71" s="16">
        <f t="shared" si="3"/>
        <v>1.3246147044002536</v>
      </c>
      <c r="W71" s="25">
        <v>2.6609278161617529</v>
      </c>
      <c r="X71" s="25">
        <v>0.59020345548155095</v>
      </c>
      <c r="Y71" s="26">
        <f t="shared" si="4"/>
        <v>3.2511312716433038</v>
      </c>
      <c r="Z71" s="25">
        <v>4.2279273020001158</v>
      </c>
      <c r="AA71" s="25">
        <v>1.4276053998831828</v>
      </c>
      <c r="AB71" s="26">
        <f t="shared" si="5"/>
        <v>5.655532701883299</v>
      </c>
      <c r="AC71" s="26">
        <v>1.3142436872872454</v>
      </c>
      <c r="AD71" s="26">
        <v>0.13363722661929578</v>
      </c>
      <c r="AE71" s="26">
        <v>5.5644465485689585</v>
      </c>
      <c r="AF71" s="26">
        <v>3.9300311495124873</v>
      </c>
      <c r="AG71" s="25">
        <v>3.9708572851336825</v>
      </c>
      <c r="AH71" s="25">
        <v>1.8289442826041959</v>
      </c>
      <c r="AI71" s="25">
        <v>3.3571798984637997</v>
      </c>
      <c r="AJ71" s="26">
        <f t="shared" si="10"/>
        <v>9.1569814662016782</v>
      </c>
      <c r="AK71" s="25">
        <v>1.2291780430381449</v>
      </c>
      <c r="AL71" s="25">
        <v>0.8684100959501283</v>
      </c>
      <c r="AM71" s="26">
        <f t="shared" si="6"/>
        <v>2.0975881389882733</v>
      </c>
      <c r="AN71" s="194">
        <f t="shared" si="7"/>
        <v>48.733538109311255</v>
      </c>
      <c r="AO71" s="25">
        <f>(AN71/$AN$133)*PIB_2021_DANE!$T$22</f>
        <v>4.829169454614469</v>
      </c>
      <c r="AP71" s="16">
        <f t="shared" si="8"/>
        <v>53.562707563925727</v>
      </c>
      <c r="AQ71" s="195">
        <f t="shared" si="9"/>
        <v>3.0355640234771338E-4</v>
      </c>
      <c r="AZ71" s="147"/>
      <c r="BA71" s="148"/>
      <c r="BB71" s="147"/>
    </row>
    <row r="72" spans="1:54" x14ac:dyDescent="0.25">
      <c r="A72" s="20" t="s">
        <v>16</v>
      </c>
      <c r="B72" s="154" t="s">
        <v>6</v>
      </c>
      <c r="C72" s="74" t="s">
        <v>57</v>
      </c>
      <c r="D72" s="157" t="s">
        <v>33</v>
      </c>
      <c r="E72" s="193" t="s">
        <v>439</v>
      </c>
      <c r="F72" s="156" t="s">
        <v>133</v>
      </c>
      <c r="G72" s="155" t="s">
        <v>259</v>
      </c>
      <c r="H72" s="25">
        <v>19.508396036132865</v>
      </c>
      <c r="I72" s="25">
        <v>0.69850420862292495</v>
      </c>
      <c r="J72" s="25">
        <v>7.4592474302521303</v>
      </c>
      <c r="K72" s="25">
        <v>4.1092747004405385E-2</v>
      </c>
      <c r="L72" s="25">
        <v>0</v>
      </c>
      <c r="M72" s="26">
        <f t="shared" si="1"/>
        <v>27.707240422012326</v>
      </c>
      <c r="N72" s="25">
        <v>0</v>
      </c>
      <c r="O72" s="25">
        <v>0</v>
      </c>
      <c r="P72" s="25">
        <v>0</v>
      </c>
      <c r="Q72" s="25">
        <v>0</v>
      </c>
      <c r="R72" s="26">
        <f t="shared" si="2"/>
        <v>0</v>
      </c>
      <c r="S72" s="26">
        <v>0.16719325898364437</v>
      </c>
      <c r="T72" s="15">
        <v>0.75832048763660298</v>
      </c>
      <c r="U72" s="15">
        <v>0.30262212152003298</v>
      </c>
      <c r="V72" s="16">
        <f t="shared" si="3"/>
        <v>1.0609426091566361</v>
      </c>
      <c r="W72" s="25">
        <v>8.7700727712785351</v>
      </c>
      <c r="X72" s="25">
        <v>1.820805625353149</v>
      </c>
      <c r="Y72" s="26">
        <f t="shared" si="4"/>
        <v>10.590878396631684</v>
      </c>
      <c r="Z72" s="25">
        <v>13.492033179073948</v>
      </c>
      <c r="AA72" s="25">
        <v>4.1076837245194087</v>
      </c>
      <c r="AB72" s="26">
        <f t="shared" si="5"/>
        <v>17.599716903593357</v>
      </c>
      <c r="AC72" s="26">
        <v>3.123720758979204</v>
      </c>
      <c r="AD72" s="26">
        <v>0.58460160665078376</v>
      </c>
      <c r="AE72" s="26">
        <v>13.107735220954046</v>
      </c>
      <c r="AF72" s="26">
        <v>10.067901111297564</v>
      </c>
      <c r="AG72" s="25">
        <v>11.981048069765087</v>
      </c>
      <c r="AH72" s="25">
        <v>5.3776794169105715</v>
      </c>
      <c r="AI72" s="25">
        <v>8.0002312164930522</v>
      </c>
      <c r="AJ72" s="26">
        <f t="shared" ref="AJ72:AJ103" si="11">AG72+AH72+AI72</f>
        <v>25.35895870316871</v>
      </c>
      <c r="AK72" s="25">
        <v>2.0870453185169411</v>
      </c>
      <c r="AL72" s="25">
        <v>0.34529879395232771</v>
      </c>
      <c r="AM72" s="26">
        <f t="shared" si="6"/>
        <v>2.4323441124692686</v>
      </c>
      <c r="AN72" s="194">
        <f t="shared" si="7"/>
        <v>111.80123310389723</v>
      </c>
      <c r="AO72" s="25">
        <f>(AN72/$AN$133)*PIB_2021_DANE!$T$22</f>
        <v>11.07875850677083</v>
      </c>
      <c r="AP72" s="16">
        <f t="shared" si="8"/>
        <v>122.87999161066806</v>
      </c>
      <c r="AQ72" s="195">
        <f t="shared" si="9"/>
        <v>6.9639885417169766E-4</v>
      </c>
      <c r="AZ72" s="147"/>
      <c r="BA72" s="148"/>
      <c r="BB72" s="147"/>
    </row>
    <row r="73" spans="1:54" x14ac:dyDescent="0.25">
      <c r="A73" s="20" t="s">
        <v>16</v>
      </c>
      <c r="B73" s="154" t="s">
        <v>6</v>
      </c>
      <c r="C73" s="74" t="s">
        <v>57</v>
      </c>
      <c r="D73" s="157" t="s">
        <v>33</v>
      </c>
      <c r="E73" s="193" t="s">
        <v>439</v>
      </c>
      <c r="F73" s="156" t="s">
        <v>134</v>
      </c>
      <c r="G73" s="155" t="s">
        <v>260</v>
      </c>
      <c r="H73" s="25">
        <v>5.6824017445856576</v>
      </c>
      <c r="I73" s="25">
        <v>11.269794169989625</v>
      </c>
      <c r="J73" s="25">
        <v>10.432500586042371</v>
      </c>
      <c r="K73" s="25">
        <v>2.9740098680734531E-3</v>
      </c>
      <c r="L73" s="25">
        <v>0</v>
      </c>
      <c r="M73" s="26">
        <f t="shared" ref="M73:M132" si="12">SUM(H73:L73)</f>
        <v>27.38767051048573</v>
      </c>
      <c r="N73" s="25">
        <v>0</v>
      </c>
      <c r="O73" s="25">
        <v>0</v>
      </c>
      <c r="P73" s="25">
        <v>0</v>
      </c>
      <c r="Q73" s="25">
        <v>0</v>
      </c>
      <c r="R73" s="26">
        <f t="shared" ref="R73:R132" si="13">+N73+O73+P73+Q73</f>
        <v>0</v>
      </c>
      <c r="S73" s="26">
        <v>30.398000387062531</v>
      </c>
      <c r="T73" s="15">
        <v>4.9090312197260708</v>
      </c>
      <c r="U73" s="15">
        <v>2.0377411415241702</v>
      </c>
      <c r="V73" s="16">
        <f t="shared" ref="V73:V132" si="14">+T73+U73</f>
        <v>6.9467723612502414</v>
      </c>
      <c r="W73" s="25">
        <v>24.524527348656779</v>
      </c>
      <c r="X73" s="25">
        <v>0</v>
      </c>
      <c r="Y73" s="26">
        <f t="shared" ref="Y73:Y132" si="15">+W73+X73</f>
        <v>24.524527348656779</v>
      </c>
      <c r="Z73" s="25">
        <v>57.640497702165334</v>
      </c>
      <c r="AA73" s="25">
        <v>18.306645157177236</v>
      </c>
      <c r="AB73" s="26">
        <f t="shared" ref="AB73:AB132" si="16">+Z73+AA73</f>
        <v>75.947142859342563</v>
      </c>
      <c r="AC73" s="26">
        <v>11.625250810501045</v>
      </c>
      <c r="AD73" s="26">
        <v>3.0048705396973809</v>
      </c>
      <c r="AE73" s="26">
        <v>43.032995363594935</v>
      </c>
      <c r="AF73" s="26">
        <v>26.278481795744053</v>
      </c>
      <c r="AG73" s="25">
        <v>8.7848675667655005</v>
      </c>
      <c r="AH73" s="25">
        <v>9.1074384973255249</v>
      </c>
      <c r="AI73" s="25">
        <v>12.085485048532714</v>
      </c>
      <c r="AJ73" s="26">
        <f t="shared" si="11"/>
        <v>29.977791112623738</v>
      </c>
      <c r="AK73" s="25">
        <v>6.0002119241044358</v>
      </c>
      <c r="AL73" s="25">
        <v>1.7854289936747267</v>
      </c>
      <c r="AM73" s="26">
        <f t="shared" ref="AM73:AM132" si="17">+AK73+AL73</f>
        <v>7.7856409177791628</v>
      </c>
      <c r="AN73" s="194">
        <f t="shared" ref="AN73:AN132" si="18">AM73+AJ73+AF73+AE73+AD73+AC73+AB73+Y73+V73+S73+R73+M73</f>
        <v>286.90914400673819</v>
      </c>
      <c r="AO73" s="25">
        <f>(AN73/$AN$133)*PIB_2021_DANE!$T$22</f>
        <v>28.430787671913315</v>
      </c>
      <c r="AP73" s="16">
        <f t="shared" ref="AP73:AP132" si="19">AO73+AN73</f>
        <v>315.33993167865151</v>
      </c>
      <c r="AQ73" s="195">
        <f t="shared" ref="AQ73:AQ132" si="20">AP73/$AP$133</f>
        <v>1.7871287604851133E-3</v>
      </c>
      <c r="AZ73" s="147"/>
      <c r="BA73" s="148"/>
      <c r="BB73" s="147"/>
    </row>
    <row r="74" spans="1:54" x14ac:dyDescent="0.25">
      <c r="A74" s="20" t="s">
        <v>16</v>
      </c>
      <c r="B74" s="154" t="s">
        <v>6</v>
      </c>
      <c r="C74" s="74" t="s">
        <v>57</v>
      </c>
      <c r="D74" s="157" t="s">
        <v>33</v>
      </c>
      <c r="E74" s="193" t="s">
        <v>439</v>
      </c>
      <c r="F74" s="156" t="s">
        <v>135</v>
      </c>
      <c r="G74" s="155" t="s">
        <v>261</v>
      </c>
      <c r="H74" s="25">
        <v>34.519713881932176</v>
      </c>
      <c r="I74" s="25">
        <v>1.5026110885915631</v>
      </c>
      <c r="J74" s="25">
        <v>5.6338333207173221</v>
      </c>
      <c r="K74" s="25">
        <v>0</v>
      </c>
      <c r="L74" s="25">
        <v>0</v>
      </c>
      <c r="M74" s="26">
        <f t="shared" si="12"/>
        <v>41.656158291241063</v>
      </c>
      <c r="N74" s="25">
        <v>0</v>
      </c>
      <c r="O74" s="25">
        <v>0</v>
      </c>
      <c r="P74" s="25">
        <v>7.1397870043734049</v>
      </c>
      <c r="Q74" s="25">
        <v>0</v>
      </c>
      <c r="R74" s="26">
        <f t="shared" si="13"/>
        <v>7.1397870043734049</v>
      </c>
      <c r="S74" s="26">
        <v>31.165086492525308</v>
      </c>
      <c r="T74" s="15">
        <v>7.9854382172130141</v>
      </c>
      <c r="U74" s="15">
        <v>4.1826472032616504</v>
      </c>
      <c r="V74" s="16">
        <f t="shared" si="14"/>
        <v>12.168085420474664</v>
      </c>
      <c r="W74" s="25">
        <v>42.012134624498344</v>
      </c>
      <c r="X74" s="25">
        <v>2.1122643046332832</v>
      </c>
      <c r="Y74" s="26">
        <f t="shared" si="15"/>
        <v>44.12439892913163</v>
      </c>
      <c r="Z74" s="25">
        <v>98.863974305151615</v>
      </c>
      <c r="AA74" s="25">
        <v>53.503695592773795</v>
      </c>
      <c r="AB74" s="26">
        <f t="shared" si="16"/>
        <v>152.3676698979254</v>
      </c>
      <c r="AC74" s="26">
        <v>14.344299737508832</v>
      </c>
      <c r="AD74" s="26">
        <v>8.7659838419298328</v>
      </c>
      <c r="AE74" s="26">
        <v>54.755426736240004</v>
      </c>
      <c r="AF74" s="26">
        <v>47.954029367820056</v>
      </c>
      <c r="AG74" s="25">
        <v>21.346071785880184</v>
      </c>
      <c r="AH74" s="25">
        <v>15.858652739340853</v>
      </c>
      <c r="AI74" s="25">
        <v>48.375556243293538</v>
      </c>
      <c r="AJ74" s="26">
        <f t="shared" si="11"/>
        <v>85.580280768514569</v>
      </c>
      <c r="AK74" s="25">
        <v>10.973598003987803</v>
      </c>
      <c r="AL74" s="25">
        <v>16.54563017498484</v>
      </c>
      <c r="AM74" s="26">
        <f t="shared" si="17"/>
        <v>27.519228178972643</v>
      </c>
      <c r="AN74" s="194">
        <f t="shared" si="18"/>
        <v>527.54043466665735</v>
      </c>
      <c r="AO74" s="25">
        <f>(AN74/$AN$133)*PIB_2021_DANE!$T$22</f>
        <v>52.275747914135323</v>
      </c>
      <c r="AP74" s="16">
        <f t="shared" si="19"/>
        <v>579.81618258079266</v>
      </c>
      <c r="AQ74" s="195">
        <f t="shared" si="20"/>
        <v>3.285997336806594E-3</v>
      </c>
      <c r="AZ74" s="147"/>
      <c r="BA74" s="148"/>
      <c r="BB74" s="147"/>
    </row>
    <row r="75" spans="1:54" x14ac:dyDescent="0.25">
      <c r="A75" s="20" t="s">
        <v>16</v>
      </c>
      <c r="B75" s="154" t="s">
        <v>6</v>
      </c>
      <c r="C75" s="74" t="s">
        <v>57</v>
      </c>
      <c r="D75" s="157" t="s">
        <v>33</v>
      </c>
      <c r="E75" s="193" t="s">
        <v>439</v>
      </c>
      <c r="F75" s="156" t="s">
        <v>136</v>
      </c>
      <c r="G75" s="155" t="s">
        <v>262</v>
      </c>
      <c r="H75" s="25">
        <v>8.4859262080564104</v>
      </c>
      <c r="I75" s="25">
        <v>2.8237694393356794</v>
      </c>
      <c r="J75" s="25">
        <v>10.830386742463501</v>
      </c>
      <c r="K75" s="25">
        <v>0</v>
      </c>
      <c r="L75" s="25">
        <v>0</v>
      </c>
      <c r="M75" s="26">
        <f t="shared" si="12"/>
        <v>22.140082389855593</v>
      </c>
      <c r="N75" s="25">
        <v>0</v>
      </c>
      <c r="O75" s="25">
        <v>0</v>
      </c>
      <c r="P75" s="25">
        <v>0</v>
      </c>
      <c r="Q75" s="25">
        <v>0</v>
      </c>
      <c r="R75" s="26">
        <f t="shared" si="13"/>
        <v>0</v>
      </c>
      <c r="S75" s="26">
        <v>9.9230401141745173</v>
      </c>
      <c r="T75" s="15">
        <v>4.1430949905768752</v>
      </c>
      <c r="U75" s="15">
        <v>1.6710195196440758</v>
      </c>
      <c r="V75" s="16">
        <f t="shared" si="14"/>
        <v>5.8141145102209508</v>
      </c>
      <c r="W75" s="25">
        <v>11.188894339290393</v>
      </c>
      <c r="X75" s="25">
        <v>2.0663621503016119</v>
      </c>
      <c r="Y75" s="26">
        <f t="shared" si="15"/>
        <v>13.255256489592004</v>
      </c>
      <c r="Z75" s="25">
        <v>31.039734266765741</v>
      </c>
      <c r="AA75" s="25">
        <v>7.3718922472308659</v>
      </c>
      <c r="AB75" s="26">
        <f t="shared" si="16"/>
        <v>38.411626513996609</v>
      </c>
      <c r="AC75" s="26">
        <v>10.975817779651813</v>
      </c>
      <c r="AD75" s="26">
        <v>2.5033606708245562</v>
      </c>
      <c r="AE75" s="26">
        <v>28.211611551704813</v>
      </c>
      <c r="AF75" s="26">
        <v>19.727878381891518</v>
      </c>
      <c r="AG75" s="25">
        <v>12.497633098161391</v>
      </c>
      <c r="AH75" s="25">
        <v>8.8814194942778908</v>
      </c>
      <c r="AI75" s="25">
        <v>13.583339013869814</v>
      </c>
      <c r="AJ75" s="26">
        <f t="shared" si="11"/>
        <v>34.962391606309097</v>
      </c>
      <c r="AK75" s="25">
        <v>6.7520855944292499</v>
      </c>
      <c r="AL75" s="25">
        <v>3.9745880870617643</v>
      </c>
      <c r="AM75" s="26">
        <f t="shared" si="17"/>
        <v>10.726673681491015</v>
      </c>
      <c r="AN75" s="194">
        <f t="shared" si="18"/>
        <v>196.65185368971251</v>
      </c>
      <c r="AO75" s="25">
        <f>(AN75/$AN$133)*PIB_2021_DANE!$T$22</f>
        <v>19.486890586551237</v>
      </c>
      <c r="AP75" s="16">
        <f t="shared" si="19"/>
        <v>216.13874427626374</v>
      </c>
      <c r="AQ75" s="195">
        <f t="shared" si="20"/>
        <v>1.2249250010774909E-3</v>
      </c>
      <c r="AZ75" s="147"/>
      <c r="BA75" s="148"/>
      <c r="BB75" s="147"/>
    </row>
    <row r="76" spans="1:54" x14ac:dyDescent="0.25">
      <c r="A76" s="18" t="s">
        <v>17</v>
      </c>
      <c r="B76" s="154" t="s">
        <v>7</v>
      </c>
      <c r="C76" s="73" t="s">
        <v>58</v>
      </c>
      <c r="D76" s="157" t="s">
        <v>34</v>
      </c>
      <c r="E76" s="193" t="s">
        <v>439</v>
      </c>
      <c r="F76" s="156" t="s">
        <v>137</v>
      </c>
      <c r="G76" s="155" t="s">
        <v>263</v>
      </c>
      <c r="H76" s="25">
        <v>38.823218759556198</v>
      </c>
      <c r="I76" s="25">
        <v>97.196096560041013</v>
      </c>
      <c r="J76" s="25">
        <v>43.264719266935906</v>
      </c>
      <c r="K76" s="25">
        <v>0.11188277335653231</v>
      </c>
      <c r="L76" s="25">
        <v>0</v>
      </c>
      <c r="M76" s="26">
        <f t="shared" si="12"/>
        <v>179.39591735988967</v>
      </c>
      <c r="N76" s="25">
        <v>0</v>
      </c>
      <c r="O76" s="25">
        <v>0</v>
      </c>
      <c r="P76" s="25">
        <v>0</v>
      </c>
      <c r="Q76" s="25">
        <v>0</v>
      </c>
      <c r="R76" s="26">
        <f t="shared" si="13"/>
        <v>0</v>
      </c>
      <c r="S76" s="26">
        <v>9.4386657225404988</v>
      </c>
      <c r="T76" s="15">
        <v>2.3781008297471948</v>
      </c>
      <c r="U76" s="15">
        <v>0.64981430894059855</v>
      </c>
      <c r="V76" s="16">
        <f t="shared" si="14"/>
        <v>3.0279151386877934</v>
      </c>
      <c r="W76" s="25">
        <v>19.728908371574114</v>
      </c>
      <c r="X76" s="25">
        <v>3.1376906280481656</v>
      </c>
      <c r="Y76" s="26">
        <f t="shared" si="15"/>
        <v>22.86659899962228</v>
      </c>
      <c r="Z76" s="25">
        <v>25.390276029485285</v>
      </c>
      <c r="AA76" s="25">
        <v>7.3916364869660969</v>
      </c>
      <c r="AB76" s="26">
        <f t="shared" si="16"/>
        <v>32.781912516451385</v>
      </c>
      <c r="AC76" s="26">
        <v>8.5446106967296256</v>
      </c>
      <c r="AD76" s="26">
        <v>3.4136517678579636</v>
      </c>
      <c r="AE76" s="26">
        <v>30.382095541684528</v>
      </c>
      <c r="AF76" s="26">
        <v>25.820639045603457</v>
      </c>
      <c r="AG76" s="25">
        <v>28.395236442918371</v>
      </c>
      <c r="AH76" s="25">
        <v>11.496526217124449</v>
      </c>
      <c r="AI76" s="25">
        <v>19.357093622518708</v>
      </c>
      <c r="AJ76" s="26">
        <f t="shared" si="11"/>
        <v>59.248856282561533</v>
      </c>
      <c r="AK76" s="25">
        <v>7.127255117364883</v>
      </c>
      <c r="AL76" s="25">
        <v>4.9535643176180839</v>
      </c>
      <c r="AM76" s="26">
        <f t="shared" si="17"/>
        <v>12.080819434982967</v>
      </c>
      <c r="AN76" s="194">
        <f t="shared" si="18"/>
        <v>387.0016825066117</v>
      </c>
      <c r="AO76" s="25">
        <f>(AN76/$AN$133)*PIB_2021_DANE!$T$22</f>
        <v>38.349292428826466</v>
      </c>
      <c r="AP76" s="16">
        <f t="shared" si="19"/>
        <v>425.35097493543816</v>
      </c>
      <c r="AQ76" s="195">
        <f t="shared" si="20"/>
        <v>2.4105953107839994E-3</v>
      </c>
      <c r="AZ76" s="147"/>
      <c r="BA76" s="148"/>
      <c r="BB76" s="147"/>
    </row>
    <row r="77" spans="1:54" x14ac:dyDescent="0.25">
      <c r="A77" s="18" t="s">
        <v>17</v>
      </c>
      <c r="B77" s="154" t="s">
        <v>7</v>
      </c>
      <c r="C77" s="73" t="s">
        <v>58</v>
      </c>
      <c r="D77" s="157" t="s">
        <v>34</v>
      </c>
      <c r="E77" s="193" t="s">
        <v>442</v>
      </c>
      <c r="F77" s="156" t="s">
        <v>138</v>
      </c>
      <c r="G77" s="155" t="s">
        <v>264</v>
      </c>
      <c r="H77" s="25">
        <v>14.884939936081137</v>
      </c>
      <c r="I77" s="25">
        <v>2.7705992398522135</v>
      </c>
      <c r="J77" s="25">
        <v>7.3672056319318724</v>
      </c>
      <c r="K77" s="25">
        <v>0</v>
      </c>
      <c r="L77" s="25">
        <v>0</v>
      </c>
      <c r="M77" s="26">
        <f t="shared" si="12"/>
        <v>25.022744807865223</v>
      </c>
      <c r="N77" s="25">
        <v>0</v>
      </c>
      <c r="O77" s="25">
        <v>0</v>
      </c>
      <c r="P77" s="25">
        <v>0</v>
      </c>
      <c r="Q77" s="25">
        <v>0</v>
      </c>
      <c r="R77" s="26">
        <f t="shared" si="13"/>
        <v>0</v>
      </c>
      <c r="S77" s="26">
        <v>0.80965188340155236</v>
      </c>
      <c r="T77" s="15">
        <v>0.38296184497013663</v>
      </c>
      <c r="U77" s="15">
        <v>0.39888083587872375</v>
      </c>
      <c r="V77" s="16">
        <f t="shared" si="14"/>
        <v>0.78184268084886033</v>
      </c>
      <c r="W77" s="25">
        <v>7.3648371888817579</v>
      </c>
      <c r="X77" s="25">
        <v>3.0875788822638919</v>
      </c>
      <c r="Y77" s="26">
        <f t="shared" si="15"/>
        <v>10.452416071145649</v>
      </c>
      <c r="Z77" s="25">
        <v>7.3764624608538343</v>
      </c>
      <c r="AA77" s="25">
        <v>2.2247229818392911</v>
      </c>
      <c r="AB77" s="26">
        <f t="shared" si="16"/>
        <v>9.6011854426931258</v>
      </c>
      <c r="AC77" s="26">
        <v>2.3347537623666121</v>
      </c>
      <c r="AD77" s="26">
        <v>0.68609360644956685</v>
      </c>
      <c r="AE77" s="26">
        <v>9.1705321292482811</v>
      </c>
      <c r="AF77" s="26">
        <v>6.8599868322420274</v>
      </c>
      <c r="AG77" s="25">
        <v>5.4452435603279641</v>
      </c>
      <c r="AH77" s="25">
        <v>5.1798789157741609</v>
      </c>
      <c r="AI77" s="25">
        <v>9.3290937780257241</v>
      </c>
      <c r="AJ77" s="26">
        <f t="shared" si="11"/>
        <v>19.95421625412785</v>
      </c>
      <c r="AK77" s="25">
        <v>1.6498676177455947</v>
      </c>
      <c r="AL77" s="25">
        <v>0.29064537434061705</v>
      </c>
      <c r="AM77" s="26">
        <f t="shared" si="17"/>
        <v>1.9405129920862116</v>
      </c>
      <c r="AN77" s="194">
        <f t="shared" si="18"/>
        <v>87.613936462474953</v>
      </c>
      <c r="AO77" s="25">
        <f>(AN77/$AN$133)*PIB_2021_DANE!$T$22</f>
        <v>8.6819583017773336</v>
      </c>
      <c r="AP77" s="16">
        <f t="shared" si="19"/>
        <v>96.295894764252282</v>
      </c>
      <c r="AQ77" s="195">
        <f t="shared" si="20"/>
        <v>5.4573856895870506E-4</v>
      </c>
      <c r="AZ77" s="147"/>
      <c r="BA77" s="148"/>
      <c r="BB77" s="147"/>
    </row>
    <row r="78" spans="1:54" x14ac:dyDescent="0.25">
      <c r="A78" s="18" t="s">
        <v>17</v>
      </c>
      <c r="B78" s="154" t="s">
        <v>7</v>
      </c>
      <c r="C78" s="73" t="s">
        <v>58</v>
      </c>
      <c r="D78" s="157" t="s">
        <v>34</v>
      </c>
      <c r="E78" s="193" t="s">
        <v>442</v>
      </c>
      <c r="F78" s="156" t="s">
        <v>139</v>
      </c>
      <c r="G78" s="155" t="s">
        <v>265</v>
      </c>
      <c r="H78" s="25">
        <v>22.749561881491577</v>
      </c>
      <c r="I78" s="25">
        <v>13.238615151859074</v>
      </c>
      <c r="J78" s="25">
        <v>5.5796256405361602</v>
      </c>
      <c r="K78" s="25">
        <v>0.24698812852857943</v>
      </c>
      <c r="L78" s="25">
        <v>0</v>
      </c>
      <c r="M78" s="26">
        <f t="shared" si="12"/>
        <v>41.814790802415388</v>
      </c>
      <c r="N78" s="25">
        <v>0</v>
      </c>
      <c r="O78" s="25">
        <v>0</v>
      </c>
      <c r="P78" s="25">
        <v>0</v>
      </c>
      <c r="Q78" s="25">
        <v>0</v>
      </c>
      <c r="R78" s="26">
        <f t="shared" si="13"/>
        <v>0</v>
      </c>
      <c r="S78" s="26">
        <v>2.8740338284879825</v>
      </c>
      <c r="T78" s="15">
        <v>0.61056537146736556</v>
      </c>
      <c r="U78" s="15">
        <v>0.25822020015583202</v>
      </c>
      <c r="V78" s="16">
        <f t="shared" si="14"/>
        <v>0.86878557162319758</v>
      </c>
      <c r="W78" s="25">
        <v>10.797265625228032</v>
      </c>
      <c r="X78" s="25">
        <v>4.1565002236801023</v>
      </c>
      <c r="Y78" s="26">
        <f t="shared" si="15"/>
        <v>14.953765848908134</v>
      </c>
      <c r="Z78" s="25">
        <v>13.627507425346275</v>
      </c>
      <c r="AA78" s="25">
        <v>5.2989162999321966</v>
      </c>
      <c r="AB78" s="26">
        <f t="shared" si="16"/>
        <v>18.926423725278472</v>
      </c>
      <c r="AC78" s="26">
        <v>3.2325696818556096</v>
      </c>
      <c r="AD78" s="26">
        <v>0.79754356412268312</v>
      </c>
      <c r="AE78" s="26">
        <v>12.215891584998369</v>
      </c>
      <c r="AF78" s="26">
        <v>10.656565014619963</v>
      </c>
      <c r="AG78" s="25">
        <v>10.014083581087849</v>
      </c>
      <c r="AH78" s="25">
        <v>6.0730036956099189</v>
      </c>
      <c r="AI78" s="25">
        <v>11.305136949938575</v>
      </c>
      <c r="AJ78" s="26">
        <f t="shared" si="11"/>
        <v>27.392224226636344</v>
      </c>
      <c r="AK78" s="25">
        <v>2.60829369126624</v>
      </c>
      <c r="AL78" s="25">
        <v>1.6297800843657968</v>
      </c>
      <c r="AM78" s="26">
        <f t="shared" si="17"/>
        <v>4.2380737756320368</v>
      </c>
      <c r="AN78" s="194">
        <f t="shared" si="18"/>
        <v>137.97066762457817</v>
      </c>
      <c r="AO78" s="25">
        <f>(AN78/$AN$133)*PIB_2021_DANE!$T$22</f>
        <v>13.671975390559117</v>
      </c>
      <c r="AP78" s="16">
        <f t="shared" si="19"/>
        <v>151.64264301513728</v>
      </c>
      <c r="AQ78" s="195">
        <f t="shared" si="20"/>
        <v>8.594056807385166E-4</v>
      </c>
      <c r="AZ78" s="147"/>
      <c r="BA78" s="148"/>
      <c r="BB78" s="147"/>
    </row>
    <row r="79" spans="1:54" x14ac:dyDescent="0.25">
      <c r="A79" s="18" t="s">
        <v>17</v>
      </c>
      <c r="B79" s="154" t="s">
        <v>7</v>
      </c>
      <c r="C79" s="73" t="s">
        <v>58</v>
      </c>
      <c r="D79" s="157" t="s">
        <v>34</v>
      </c>
      <c r="E79" s="193" t="s">
        <v>442</v>
      </c>
      <c r="F79" s="156" t="s">
        <v>140</v>
      </c>
      <c r="G79" s="155" t="s">
        <v>266</v>
      </c>
      <c r="H79" s="25">
        <v>45.628557512407625</v>
      </c>
      <c r="I79" s="25">
        <v>190.48439975099978</v>
      </c>
      <c r="J79" s="25">
        <v>40.880505146855612</v>
      </c>
      <c r="K79" s="25">
        <v>20.744930893190368</v>
      </c>
      <c r="L79" s="25">
        <v>0</v>
      </c>
      <c r="M79" s="26">
        <f t="shared" si="12"/>
        <v>297.73839330345339</v>
      </c>
      <c r="N79" s="25">
        <v>0</v>
      </c>
      <c r="O79" s="25">
        <v>0</v>
      </c>
      <c r="P79" s="25">
        <v>6.7395132988931943</v>
      </c>
      <c r="Q79" s="25">
        <v>10.089849886656575</v>
      </c>
      <c r="R79" s="26">
        <f t="shared" si="13"/>
        <v>16.82936318554977</v>
      </c>
      <c r="S79" s="26">
        <v>470.6204881392643</v>
      </c>
      <c r="T79" s="15">
        <v>34.589318330070427</v>
      </c>
      <c r="U79" s="15">
        <v>1.9690084868188613</v>
      </c>
      <c r="V79" s="16">
        <f t="shared" si="14"/>
        <v>36.558326816889291</v>
      </c>
      <c r="W79" s="25">
        <v>22.351728332257601</v>
      </c>
      <c r="X79" s="25">
        <v>11.508671008477071</v>
      </c>
      <c r="Y79" s="26">
        <f t="shared" si="15"/>
        <v>33.860399340734674</v>
      </c>
      <c r="Z79" s="25">
        <v>40.170597979560668</v>
      </c>
      <c r="AA79" s="25">
        <v>30.048814237602695</v>
      </c>
      <c r="AB79" s="26">
        <f t="shared" si="16"/>
        <v>70.219412217163367</v>
      </c>
      <c r="AC79" s="26">
        <v>19.074451188551198</v>
      </c>
      <c r="AD79" s="26">
        <v>7.7690766375138089</v>
      </c>
      <c r="AE79" s="26">
        <v>52.974570620568684</v>
      </c>
      <c r="AF79" s="26">
        <v>78.502170428623145</v>
      </c>
      <c r="AG79" s="25">
        <v>29.240374597830666</v>
      </c>
      <c r="AH79" s="25">
        <v>21.415815992211115</v>
      </c>
      <c r="AI79" s="25">
        <v>36.615075873849634</v>
      </c>
      <c r="AJ79" s="26">
        <f t="shared" si="11"/>
        <v>87.271266463891408</v>
      </c>
      <c r="AK79" s="25">
        <v>11.127016899546232</v>
      </c>
      <c r="AL79" s="25">
        <v>2.5782813666593571</v>
      </c>
      <c r="AM79" s="26">
        <f t="shared" si="17"/>
        <v>13.70529826620559</v>
      </c>
      <c r="AN79" s="194">
        <f t="shared" si="18"/>
        <v>1185.1232166084087</v>
      </c>
      <c r="AO79" s="25">
        <f>(AN79/$AN$133)*PIB_2021_DANE!$T$22</f>
        <v>117.43782741081714</v>
      </c>
      <c r="AP79" s="16">
        <f t="shared" si="19"/>
        <v>1302.5610440192258</v>
      </c>
      <c r="AQ79" s="195">
        <f t="shared" si="20"/>
        <v>7.3820156288562713E-3</v>
      </c>
      <c r="AZ79" s="147"/>
      <c r="BA79" s="148"/>
      <c r="BB79" s="147"/>
    </row>
    <row r="80" spans="1:54" x14ac:dyDescent="0.25">
      <c r="A80" s="18" t="s">
        <v>17</v>
      </c>
      <c r="B80" s="154" t="s">
        <v>7</v>
      </c>
      <c r="C80" s="73" t="s">
        <v>59</v>
      </c>
      <c r="D80" s="157" t="s">
        <v>35</v>
      </c>
      <c r="E80" s="193" t="s">
        <v>443</v>
      </c>
      <c r="F80" s="156" t="s">
        <v>141</v>
      </c>
      <c r="G80" s="155" t="s">
        <v>267</v>
      </c>
      <c r="H80" s="25">
        <v>6.5045597601639713</v>
      </c>
      <c r="I80" s="25">
        <v>2.2694215871785413</v>
      </c>
      <c r="J80" s="25">
        <v>2.928866786044189</v>
      </c>
      <c r="K80" s="25">
        <v>0</v>
      </c>
      <c r="L80" s="25">
        <v>0</v>
      </c>
      <c r="M80" s="26">
        <f t="shared" si="12"/>
        <v>11.702848133386702</v>
      </c>
      <c r="N80" s="25">
        <v>0</v>
      </c>
      <c r="O80" s="25">
        <v>0</v>
      </c>
      <c r="P80" s="25">
        <v>0</v>
      </c>
      <c r="Q80" s="25">
        <v>0</v>
      </c>
      <c r="R80" s="26">
        <f t="shared" si="13"/>
        <v>0</v>
      </c>
      <c r="S80" s="26">
        <v>1.3817881245692127</v>
      </c>
      <c r="T80" s="15">
        <v>20.5387134425612</v>
      </c>
      <c r="U80" s="15">
        <v>0.14166648161313949</v>
      </c>
      <c r="V80" s="16">
        <f t="shared" si="14"/>
        <v>20.680379924174339</v>
      </c>
      <c r="W80" s="25">
        <v>6.5237326455114593</v>
      </c>
      <c r="X80" s="25">
        <v>2.6664811310512402</v>
      </c>
      <c r="Y80" s="26">
        <f t="shared" si="15"/>
        <v>9.1902137765627003</v>
      </c>
      <c r="Z80" s="25">
        <v>9.0483249056282773</v>
      </c>
      <c r="AA80" s="25">
        <v>1.6537879900020407</v>
      </c>
      <c r="AB80" s="26">
        <f t="shared" si="16"/>
        <v>10.702112895630318</v>
      </c>
      <c r="AC80" s="26">
        <v>1.7118258286474377</v>
      </c>
      <c r="AD80" s="26">
        <v>0.55124094666165158</v>
      </c>
      <c r="AE80" s="26">
        <v>8.7154714585206037</v>
      </c>
      <c r="AF80" s="26">
        <v>6.140284120478138</v>
      </c>
      <c r="AG80" s="25">
        <v>2.9888739727702345</v>
      </c>
      <c r="AH80" s="25">
        <v>2.6868919888903067</v>
      </c>
      <c r="AI80" s="25">
        <v>4.7881549208791849</v>
      </c>
      <c r="AJ80" s="26">
        <f t="shared" si="11"/>
        <v>10.463920882539727</v>
      </c>
      <c r="AK80" s="25">
        <v>1.6804810850703003</v>
      </c>
      <c r="AL80" s="25">
        <v>0.74550286659291531</v>
      </c>
      <c r="AM80" s="26">
        <f t="shared" si="17"/>
        <v>2.4259839516632153</v>
      </c>
      <c r="AN80" s="194">
        <f t="shared" si="18"/>
        <v>83.666070042834036</v>
      </c>
      <c r="AO80" s="25">
        <f>(AN80/$AN$133)*PIB_2021_DANE!$T$22</f>
        <v>8.2907510005166571</v>
      </c>
      <c r="AP80" s="16">
        <f t="shared" si="19"/>
        <v>91.956821043350686</v>
      </c>
      <c r="AQ80" s="195">
        <f t="shared" si="20"/>
        <v>5.2114769840447836E-4</v>
      </c>
      <c r="AZ80" s="147"/>
      <c r="BA80" s="148"/>
      <c r="BB80" s="147"/>
    </row>
    <row r="81" spans="1:54" x14ac:dyDescent="0.25">
      <c r="A81" s="18" t="s">
        <v>17</v>
      </c>
      <c r="B81" s="154" t="s">
        <v>7</v>
      </c>
      <c r="C81" s="73" t="s">
        <v>59</v>
      </c>
      <c r="D81" s="157" t="s">
        <v>35</v>
      </c>
      <c r="E81" s="193" t="s">
        <v>443</v>
      </c>
      <c r="F81" s="156" t="s">
        <v>142</v>
      </c>
      <c r="G81" s="155" t="s">
        <v>268</v>
      </c>
      <c r="H81" s="25">
        <v>1.3108240977203598</v>
      </c>
      <c r="I81" s="25">
        <v>7.1241471040505848</v>
      </c>
      <c r="J81" s="25">
        <v>13.183102302201254</v>
      </c>
      <c r="K81" s="25">
        <v>1.6040674654190241E-2</v>
      </c>
      <c r="L81" s="25">
        <v>0</v>
      </c>
      <c r="M81" s="26">
        <f t="shared" si="12"/>
        <v>21.634114178626387</v>
      </c>
      <c r="N81" s="25">
        <v>0</v>
      </c>
      <c r="O81" s="25">
        <v>0</v>
      </c>
      <c r="P81" s="25">
        <v>0</v>
      </c>
      <c r="Q81" s="25">
        <v>3.1911206196308745E-2</v>
      </c>
      <c r="R81" s="26">
        <f t="shared" si="13"/>
        <v>3.1911206196308745E-2</v>
      </c>
      <c r="S81" s="26">
        <v>1.9127828215011944</v>
      </c>
      <c r="T81" s="15">
        <v>13.582526952938165</v>
      </c>
      <c r="U81" s="15">
        <v>0.24626767709124592</v>
      </c>
      <c r="V81" s="16">
        <f t="shared" si="14"/>
        <v>13.828794630029412</v>
      </c>
      <c r="W81" s="25">
        <v>8.4937699787598664</v>
      </c>
      <c r="X81" s="25">
        <v>3.3191959645329745</v>
      </c>
      <c r="Y81" s="26">
        <f t="shared" si="15"/>
        <v>11.812965943292841</v>
      </c>
      <c r="Z81" s="25">
        <v>6.451306138387026</v>
      </c>
      <c r="AA81" s="25">
        <v>2.8023416355021524</v>
      </c>
      <c r="AB81" s="26">
        <f t="shared" si="16"/>
        <v>9.2536477738891776</v>
      </c>
      <c r="AC81" s="26">
        <v>1.887908194602206</v>
      </c>
      <c r="AD81" s="26">
        <v>0.51224980278059984</v>
      </c>
      <c r="AE81" s="26">
        <v>12.49797857932046</v>
      </c>
      <c r="AF81" s="26">
        <v>6.6356795368368573</v>
      </c>
      <c r="AG81" s="25">
        <v>5.5022883730653316</v>
      </c>
      <c r="AH81" s="25">
        <v>2.4279331667795581</v>
      </c>
      <c r="AI81" s="25">
        <v>5.0557520489808541</v>
      </c>
      <c r="AJ81" s="26">
        <f t="shared" si="11"/>
        <v>12.985973588825743</v>
      </c>
      <c r="AK81" s="25">
        <v>1.908571687411567</v>
      </c>
      <c r="AL81" s="25">
        <v>0.77144435147773871</v>
      </c>
      <c r="AM81" s="26">
        <f t="shared" si="17"/>
        <v>2.6800160388893057</v>
      </c>
      <c r="AN81" s="194">
        <f t="shared" si="18"/>
        <v>95.674022294790504</v>
      </c>
      <c r="AO81" s="25">
        <f>(AN81/$AN$133)*PIB_2021_DANE!$T$22</f>
        <v>9.4806591926439499</v>
      </c>
      <c r="AP81" s="16">
        <f t="shared" si="19"/>
        <v>105.15468148743446</v>
      </c>
      <c r="AQ81" s="195">
        <f t="shared" si="20"/>
        <v>5.9594404865081075E-4</v>
      </c>
      <c r="AZ81" s="147"/>
      <c r="BA81" s="148"/>
      <c r="BB81" s="147"/>
    </row>
    <row r="82" spans="1:54" x14ac:dyDescent="0.25">
      <c r="A82" s="18" t="s">
        <v>17</v>
      </c>
      <c r="B82" s="154" t="s">
        <v>7</v>
      </c>
      <c r="C82" s="73" t="s">
        <v>59</v>
      </c>
      <c r="D82" s="157" t="s">
        <v>35</v>
      </c>
      <c r="E82" s="193" t="s">
        <v>443</v>
      </c>
      <c r="F82" s="156" t="s">
        <v>143</v>
      </c>
      <c r="G82" s="155" t="s">
        <v>269</v>
      </c>
      <c r="H82" s="25">
        <v>5.5738547353977168</v>
      </c>
      <c r="I82" s="25">
        <v>267.02405874743238</v>
      </c>
      <c r="J82" s="25">
        <v>2.3030961366343714</v>
      </c>
      <c r="K82" s="25">
        <v>0</v>
      </c>
      <c r="L82" s="25">
        <v>0</v>
      </c>
      <c r="M82" s="26">
        <f t="shared" si="12"/>
        <v>274.9010096194645</v>
      </c>
      <c r="N82" s="25">
        <v>0</v>
      </c>
      <c r="O82" s="25">
        <v>0</v>
      </c>
      <c r="P82" s="25">
        <v>0</v>
      </c>
      <c r="Q82" s="25">
        <v>0</v>
      </c>
      <c r="R82" s="26">
        <f t="shared" si="13"/>
        <v>0</v>
      </c>
      <c r="S82" s="26">
        <v>11.466785274381492</v>
      </c>
      <c r="T82" s="15">
        <v>2.8927552997288553</v>
      </c>
      <c r="U82" s="15">
        <v>1.176968885590939</v>
      </c>
      <c r="V82" s="16">
        <f t="shared" si="14"/>
        <v>4.0697241853197941</v>
      </c>
      <c r="W82" s="25">
        <v>20.859694241401503</v>
      </c>
      <c r="X82" s="25">
        <v>2.3168293641861024</v>
      </c>
      <c r="Y82" s="26">
        <f t="shared" si="15"/>
        <v>23.176523605587604</v>
      </c>
      <c r="Z82" s="25">
        <v>36.883520788059307</v>
      </c>
      <c r="AA82" s="25">
        <v>16.329614785851938</v>
      </c>
      <c r="AB82" s="26">
        <f t="shared" si="16"/>
        <v>53.213135573911245</v>
      </c>
      <c r="AC82" s="26">
        <v>15.696102878780117</v>
      </c>
      <c r="AD82" s="26">
        <v>4.0043833574763941</v>
      </c>
      <c r="AE82" s="26">
        <v>54.883274264190824</v>
      </c>
      <c r="AF82" s="26">
        <v>27.997115506842221</v>
      </c>
      <c r="AG82" s="25">
        <v>7.0727060631171463</v>
      </c>
      <c r="AH82" s="25">
        <v>11.17866818416875</v>
      </c>
      <c r="AI82" s="25">
        <v>18.765861509897434</v>
      </c>
      <c r="AJ82" s="26">
        <f t="shared" si="11"/>
        <v>37.017235757183329</v>
      </c>
      <c r="AK82" s="25">
        <v>8.556931283467561</v>
      </c>
      <c r="AL82" s="25">
        <v>2.8820234129806503</v>
      </c>
      <c r="AM82" s="26">
        <f t="shared" si="17"/>
        <v>11.438954696448212</v>
      </c>
      <c r="AN82" s="194">
        <f t="shared" si="18"/>
        <v>517.86424471958571</v>
      </c>
      <c r="AO82" s="25">
        <f>(AN82/$AN$133)*PIB_2021_DANE!$T$22</f>
        <v>51.316901855705638</v>
      </c>
      <c r="AP82" s="16">
        <f t="shared" si="19"/>
        <v>569.18114657529134</v>
      </c>
      <c r="AQ82" s="195">
        <f t="shared" si="20"/>
        <v>3.2257253039782415E-3</v>
      </c>
      <c r="AZ82" s="147"/>
      <c r="BA82" s="148"/>
      <c r="BB82" s="147"/>
    </row>
    <row r="83" spans="1:54" x14ac:dyDescent="0.25">
      <c r="A83" s="18" t="s">
        <v>17</v>
      </c>
      <c r="B83" s="154" t="s">
        <v>7</v>
      </c>
      <c r="C83" s="73" t="s">
        <v>59</v>
      </c>
      <c r="D83" s="157" t="s">
        <v>35</v>
      </c>
      <c r="E83" s="193" t="s">
        <v>443</v>
      </c>
      <c r="F83" s="156" t="s">
        <v>144</v>
      </c>
      <c r="G83" s="155" t="s">
        <v>270</v>
      </c>
      <c r="H83" s="25">
        <v>0.15239078323269573</v>
      </c>
      <c r="I83" s="25">
        <v>2.5757585578059072</v>
      </c>
      <c r="J83" s="25">
        <v>2.760410363032852</v>
      </c>
      <c r="K83" s="25">
        <v>7.8732321991633863E-3</v>
      </c>
      <c r="L83" s="25">
        <v>0</v>
      </c>
      <c r="M83" s="26">
        <f t="shared" si="12"/>
        <v>5.4964329362706179</v>
      </c>
      <c r="N83" s="25">
        <v>0</v>
      </c>
      <c r="O83" s="25">
        <v>0</v>
      </c>
      <c r="P83" s="25">
        <v>0</v>
      </c>
      <c r="Q83" s="25">
        <v>0</v>
      </c>
      <c r="R83" s="26">
        <f t="shared" si="13"/>
        <v>0</v>
      </c>
      <c r="S83" s="26">
        <v>11.310405913009925</v>
      </c>
      <c r="T83" s="15">
        <v>2.5921458590632169</v>
      </c>
      <c r="U83" s="15">
        <v>1.0322616353906771</v>
      </c>
      <c r="V83" s="16">
        <f t="shared" si="14"/>
        <v>3.624407494453894</v>
      </c>
      <c r="W83" s="25">
        <v>11.507783437426822</v>
      </c>
      <c r="X83" s="25">
        <v>0.83845627682078216</v>
      </c>
      <c r="Y83" s="26">
        <f t="shared" si="15"/>
        <v>12.346239714247604</v>
      </c>
      <c r="Z83" s="25">
        <v>40.854507400491855</v>
      </c>
      <c r="AA83" s="25">
        <v>14.112418756045805</v>
      </c>
      <c r="AB83" s="26">
        <f t="shared" si="16"/>
        <v>54.96692615653766</v>
      </c>
      <c r="AC83" s="26">
        <v>4.6032993942288485</v>
      </c>
      <c r="AD83" s="26">
        <v>1.8555151848539027</v>
      </c>
      <c r="AE83" s="26">
        <v>27.726806760130547</v>
      </c>
      <c r="AF83" s="26">
        <v>17.427701153563117</v>
      </c>
      <c r="AG83" s="25">
        <v>13.771632292086039</v>
      </c>
      <c r="AH83" s="25">
        <v>4.9775015470951862</v>
      </c>
      <c r="AI83" s="25">
        <v>5.3117342933762295</v>
      </c>
      <c r="AJ83" s="26">
        <f t="shared" si="11"/>
        <v>24.060868132557456</v>
      </c>
      <c r="AK83" s="25">
        <v>4.1192608951805099</v>
      </c>
      <c r="AL83" s="25">
        <v>0.69613848758879138</v>
      </c>
      <c r="AM83" s="26">
        <f t="shared" si="17"/>
        <v>4.8153993827693009</v>
      </c>
      <c r="AN83" s="194">
        <f t="shared" si="18"/>
        <v>168.23400222262288</v>
      </c>
      <c r="AO83" s="25">
        <f>(AN83/$AN$133)*PIB_2021_DANE!$T$22</f>
        <v>16.670870539682944</v>
      </c>
      <c r="AP83" s="16">
        <f t="shared" si="19"/>
        <v>184.90487276230581</v>
      </c>
      <c r="AQ83" s="195">
        <f t="shared" si="20"/>
        <v>1.0479130071103791E-3</v>
      </c>
      <c r="AZ83" s="147"/>
      <c r="BA83" s="148"/>
      <c r="BB83" s="147"/>
    </row>
    <row r="84" spans="1:54" x14ac:dyDescent="0.25">
      <c r="A84" s="18" t="s">
        <v>17</v>
      </c>
      <c r="B84" s="154" t="s">
        <v>7</v>
      </c>
      <c r="C84" s="73" t="s">
        <v>59</v>
      </c>
      <c r="D84" s="157" t="s">
        <v>35</v>
      </c>
      <c r="E84" s="193" t="s">
        <v>443</v>
      </c>
      <c r="F84" s="156" t="s">
        <v>145</v>
      </c>
      <c r="G84" s="155" t="s">
        <v>271</v>
      </c>
      <c r="H84" s="25">
        <v>2.7293059277257541</v>
      </c>
      <c r="I84" s="25">
        <v>10.638237232940609</v>
      </c>
      <c r="J84" s="25">
        <v>7.2346460660414573</v>
      </c>
      <c r="K84" s="25">
        <v>0</v>
      </c>
      <c r="L84" s="25">
        <v>0</v>
      </c>
      <c r="M84" s="26">
        <f t="shared" si="12"/>
        <v>20.602189226707821</v>
      </c>
      <c r="N84" s="25">
        <v>0</v>
      </c>
      <c r="O84" s="25">
        <v>0</v>
      </c>
      <c r="P84" s="25">
        <v>0</v>
      </c>
      <c r="Q84" s="25">
        <v>0</v>
      </c>
      <c r="R84" s="26">
        <f t="shared" si="13"/>
        <v>0</v>
      </c>
      <c r="S84" s="26">
        <v>9.9360354022910951</v>
      </c>
      <c r="T84" s="15">
        <v>9.198609891306857</v>
      </c>
      <c r="U84" s="15">
        <v>0.42617421917595616</v>
      </c>
      <c r="V84" s="16">
        <f t="shared" si="14"/>
        <v>9.624784110482814</v>
      </c>
      <c r="W84" s="25">
        <v>19.770198701558854</v>
      </c>
      <c r="X84" s="25">
        <v>3.3304538168326308</v>
      </c>
      <c r="Y84" s="26">
        <f t="shared" si="15"/>
        <v>23.100652518391485</v>
      </c>
      <c r="Z84" s="25">
        <v>14.314654540317674</v>
      </c>
      <c r="AA84" s="25">
        <v>5.5923601299145878</v>
      </c>
      <c r="AB84" s="26">
        <f t="shared" si="16"/>
        <v>19.907014670232261</v>
      </c>
      <c r="AC84" s="26">
        <v>6.681981601950115</v>
      </c>
      <c r="AD84" s="26">
        <v>1.1077320329790334</v>
      </c>
      <c r="AE84" s="26">
        <v>27.927216233202586</v>
      </c>
      <c r="AF84" s="26">
        <v>12.289596113733921</v>
      </c>
      <c r="AG84" s="25">
        <v>4.6435524968854525</v>
      </c>
      <c r="AH84" s="25">
        <v>6.0933522295198417</v>
      </c>
      <c r="AI84" s="25">
        <v>10.880563775165022</v>
      </c>
      <c r="AJ84" s="26">
        <f t="shared" si="11"/>
        <v>21.617468501570315</v>
      </c>
      <c r="AK84" s="25">
        <v>3.2222671159559102</v>
      </c>
      <c r="AL84" s="25">
        <v>0.93716762384872931</v>
      </c>
      <c r="AM84" s="26">
        <f t="shared" si="17"/>
        <v>4.1594347398046398</v>
      </c>
      <c r="AN84" s="194">
        <f t="shared" si="18"/>
        <v>156.95410515134606</v>
      </c>
      <c r="AO84" s="25">
        <f>(AN84/$AN$133)*PIB_2021_DANE!$T$22</f>
        <v>15.55310777298989</v>
      </c>
      <c r="AP84" s="16">
        <f t="shared" si="19"/>
        <v>172.50721292433593</v>
      </c>
      <c r="AQ84" s="195">
        <f t="shared" si="20"/>
        <v>9.7765164077721965E-4</v>
      </c>
      <c r="AZ84" s="147"/>
      <c r="BA84" s="148"/>
      <c r="BB84" s="147"/>
    </row>
    <row r="85" spans="1:54" x14ac:dyDescent="0.25">
      <c r="A85" s="18" t="s">
        <v>17</v>
      </c>
      <c r="B85" s="154" t="s">
        <v>7</v>
      </c>
      <c r="C85" s="73" t="s">
        <v>59</v>
      </c>
      <c r="D85" s="157" t="s">
        <v>35</v>
      </c>
      <c r="E85" s="193" t="s">
        <v>443</v>
      </c>
      <c r="F85" s="156" t="s">
        <v>146</v>
      </c>
      <c r="G85" s="155" t="s">
        <v>272</v>
      </c>
      <c r="H85" s="25">
        <v>13.941165405509969</v>
      </c>
      <c r="I85" s="25">
        <v>6.1296264157351663</v>
      </c>
      <c r="J85" s="25">
        <v>17.141843710790976</v>
      </c>
      <c r="K85" s="25">
        <v>0.94877282440742827</v>
      </c>
      <c r="L85" s="25">
        <v>0</v>
      </c>
      <c r="M85" s="26">
        <f t="shared" si="12"/>
        <v>38.161408356443538</v>
      </c>
      <c r="N85" s="25">
        <v>0</v>
      </c>
      <c r="O85" s="25">
        <v>0</v>
      </c>
      <c r="P85" s="25">
        <v>0</v>
      </c>
      <c r="Q85" s="25">
        <v>7.5737639638731791</v>
      </c>
      <c r="R85" s="26">
        <f t="shared" si="13"/>
        <v>7.5737639638731791</v>
      </c>
      <c r="S85" s="26">
        <v>11.712086424741294</v>
      </c>
      <c r="T85" s="15">
        <v>639.7532445529589</v>
      </c>
      <c r="U85" s="15">
        <v>0.66655669304810949</v>
      </c>
      <c r="V85" s="16">
        <f t="shared" si="14"/>
        <v>640.41980124600707</v>
      </c>
      <c r="W85" s="25">
        <v>8.9677758723176968</v>
      </c>
      <c r="X85" s="25">
        <v>3.3795611699166388</v>
      </c>
      <c r="Y85" s="26">
        <f t="shared" si="15"/>
        <v>12.347337042234336</v>
      </c>
      <c r="Z85" s="25">
        <v>32.525754674987809</v>
      </c>
      <c r="AA85" s="25">
        <v>9.6732992996250431</v>
      </c>
      <c r="AB85" s="26">
        <f t="shared" si="16"/>
        <v>42.199053974612852</v>
      </c>
      <c r="AC85" s="26">
        <v>6.1243471317829394</v>
      </c>
      <c r="AD85" s="26">
        <v>1.9003281823111486</v>
      </c>
      <c r="AE85" s="26">
        <v>30.810546052691677</v>
      </c>
      <c r="AF85" s="26">
        <v>58.024507867306987</v>
      </c>
      <c r="AG85" s="25">
        <v>25.290001032328796</v>
      </c>
      <c r="AH85" s="25">
        <v>11.781042083742896</v>
      </c>
      <c r="AI85" s="25">
        <v>15.459398414409245</v>
      </c>
      <c r="AJ85" s="26">
        <f t="shared" si="11"/>
        <v>52.530441530480935</v>
      </c>
      <c r="AK85" s="25">
        <v>5.753976075808569</v>
      </c>
      <c r="AL85" s="25">
        <v>4.1738086166141324</v>
      </c>
      <c r="AM85" s="26">
        <f t="shared" si="17"/>
        <v>9.9277846924227013</v>
      </c>
      <c r="AN85" s="194">
        <f t="shared" si="18"/>
        <v>911.73140646490856</v>
      </c>
      <c r="AO85" s="25">
        <f>(AN85/$AN$133)*PIB_2021_DANE!$T$22</f>
        <v>90.346517608410352</v>
      </c>
      <c r="AP85" s="16">
        <f t="shared" si="19"/>
        <v>1002.0779240733189</v>
      </c>
      <c r="AQ85" s="195">
        <f t="shared" si="20"/>
        <v>5.679085007805517E-3</v>
      </c>
      <c r="AZ85" s="147"/>
      <c r="BA85" s="148"/>
      <c r="BB85" s="147"/>
    </row>
    <row r="86" spans="1:54" x14ac:dyDescent="0.25">
      <c r="A86" s="18" t="s">
        <v>17</v>
      </c>
      <c r="B86" s="154" t="s">
        <v>7</v>
      </c>
      <c r="C86" s="73" t="s">
        <v>59</v>
      </c>
      <c r="D86" s="157" t="s">
        <v>35</v>
      </c>
      <c r="E86" s="193" t="s">
        <v>443</v>
      </c>
      <c r="F86" s="156" t="s">
        <v>147</v>
      </c>
      <c r="G86" s="155" t="s">
        <v>273</v>
      </c>
      <c r="H86" s="25">
        <v>5.8182495317413983</v>
      </c>
      <c r="I86" s="25">
        <v>8.740271895096253</v>
      </c>
      <c r="J86" s="25">
        <v>7.3750382215673369</v>
      </c>
      <c r="K86" s="25">
        <v>0.27901629898789543</v>
      </c>
      <c r="L86" s="25">
        <v>0</v>
      </c>
      <c r="M86" s="26">
        <f t="shared" si="12"/>
        <v>22.212575947392882</v>
      </c>
      <c r="N86" s="25">
        <v>0</v>
      </c>
      <c r="O86" s="25">
        <v>0</v>
      </c>
      <c r="P86" s="25">
        <v>0.59979239765867143</v>
      </c>
      <c r="Q86" s="25">
        <v>0</v>
      </c>
      <c r="R86" s="26">
        <f t="shared" si="13"/>
        <v>0.59979239765867143</v>
      </c>
      <c r="S86" s="26">
        <v>13.151693095974521</v>
      </c>
      <c r="T86" s="15">
        <v>230.26698533973018</v>
      </c>
      <c r="U86" s="15">
        <v>0.44401689817843021</v>
      </c>
      <c r="V86" s="16">
        <f t="shared" si="14"/>
        <v>230.71100223790862</v>
      </c>
      <c r="W86" s="25">
        <v>14.692487348548369</v>
      </c>
      <c r="X86" s="25">
        <v>7.7669451035396584</v>
      </c>
      <c r="Y86" s="26">
        <f t="shared" si="15"/>
        <v>22.459432452088027</v>
      </c>
      <c r="Z86" s="25">
        <v>43.472074126929542</v>
      </c>
      <c r="AA86" s="25">
        <v>7.0056373265438125</v>
      </c>
      <c r="AB86" s="26">
        <f t="shared" si="16"/>
        <v>50.477711453473354</v>
      </c>
      <c r="AC86" s="26">
        <v>6.5447064658405392</v>
      </c>
      <c r="AD86" s="26">
        <v>2.4537206913734089</v>
      </c>
      <c r="AE86" s="26">
        <v>27.484449334232998</v>
      </c>
      <c r="AF86" s="26">
        <v>33.048070721067525</v>
      </c>
      <c r="AG86" s="25">
        <v>16.028104115429141</v>
      </c>
      <c r="AH86" s="25">
        <v>7.8720001236816151</v>
      </c>
      <c r="AI86" s="25">
        <v>11.387403926536553</v>
      </c>
      <c r="AJ86" s="26">
        <f t="shared" si="11"/>
        <v>35.28750816564731</v>
      </c>
      <c r="AK86" s="25">
        <v>5.7427282975741365</v>
      </c>
      <c r="AL86" s="25">
        <v>4.2873970601389244</v>
      </c>
      <c r="AM86" s="26">
        <f t="shared" si="17"/>
        <v>10.030125357713061</v>
      </c>
      <c r="AN86" s="194">
        <f t="shared" si="18"/>
        <v>454.46078832037091</v>
      </c>
      <c r="AO86" s="25">
        <f>(AN86/$AN$133)*PIB_2021_DANE!$T$22</f>
        <v>45.034041081811459</v>
      </c>
      <c r="AP86" s="16">
        <f t="shared" si="19"/>
        <v>499.49482940218235</v>
      </c>
      <c r="AQ86" s="195">
        <f t="shared" si="20"/>
        <v>2.8307914274806017E-3</v>
      </c>
      <c r="AZ86" s="147"/>
      <c r="BA86" s="148"/>
      <c r="BB86" s="147"/>
    </row>
    <row r="87" spans="1:54" x14ac:dyDescent="0.25">
      <c r="A87" s="18" t="s">
        <v>17</v>
      </c>
      <c r="B87" s="154" t="s">
        <v>7</v>
      </c>
      <c r="C87" s="73" t="s">
        <v>60</v>
      </c>
      <c r="D87" s="157" t="s">
        <v>36</v>
      </c>
      <c r="E87" s="193" t="s">
        <v>443</v>
      </c>
      <c r="F87" s="156" t="s">
        <v>148</v>
      </c>
      <c r="G87" s="155" t="s">
        <v>274</v>
      </c>
      <c r="H87" s="25">
        <v>5.5980779451707647</v>
      </c>
      <c r="I87" s="25">
        <v>13.819893187572294</v>
      </c>
      <c r="J87" s="25">
        <v>10.651859937707325</v>
      </c>
      <c r="K87" s="25">
        <v>0.14658501116250972</v>
      </c>
      <c r="L87" s="25">
        <v>0</v>
      </c>
      <c r="M87" s="26">
        <f t="shared" si="12"/>
        <v>30.216416081612895</v>
      </c>
      <c r="N87" s="25">
        <v>0</v>
      </c>
      <c r="O87" s="25">
        <v>0</v>
      </c>
      <c r="P87" s="25">
        <v>3.6914184954156049E-2</v>
      </c>
      <c r="Q87" s="25">
        <v>0</v>
      </c>
      <c r="R87" s="26">
        <f t="shared" si="13"/>
        <v>3.6914184954156049E-2</v>
      </c>
      <c r="S87" s="26">
        <v>17.435594076796157</v>
      </c>
      <c r="T87" s="15">
        <v>54.355777918455573</v>
      </c>
      <c r="U87" s="15">
        <v>0.29100526119150388</v>
      </c>
      <c r="V87" s="16">
        <f t="shared" si="14"/>
        <v>54.646783179647073</v>
      </c>
      <c r="W87" s="25">
        <v>27.799042095183484</v>
      </c>
      <c r="X87" s="25">
        <v>5.5525229526572559</v>
      </c>
      <c r="Y87" s="26">
        <f t="shared" si="15"/>
        <v>33.351565047840737</v>
      </c>
      <c r="Z87" s="25">
        <v>21.017710853293384</v>
      </c>
      <c r="AA87" s="25">
        <v>13.615763372875264</v>
      </c>
      <c r="AB87" s="26">
        <f t="shared" si="16"/>
        <v>34.633474226168644</v>
      </c>
      <c r="AC87" s="26">
        <v>9.0868413416257994</v>
      </c>
      <c r="AD87" s="26">
        <v>1.9178633660428785</v>
      </c>
      <c r="AE87" s="26">
        <v>31.734777191785394</v>
      </c>
      <c r="AF87" s="26">
        <v>20.181895710055656</v>
      </c>
      <c r="AG87" s="25">
        <v>5.2769573422437794</v>
      </c>
      <c r="AH87" s="25">
        <v>10.942092804719534</v>
      </c>
      <c r="AI87" s="25">
        <v>18.26440900262638</v>
      </c>
      <c r="AJ87" s="26">
        <f t="shared" si="11"/>
        <v>34.483459149589692</v>
      </c>
      <c r="AK87" s="25">
        <v>4.12620284872692</v>
      </c>
      <c r="AL87" s="25">
        <v>1.1313509718700585</v>
      </c>
      <c r="AM87" s="26">
        <f t="shared" si="17"/>
        <v>5.2575538205969785</v>
      </c>
      <c r="AN87" s="194">
        <f t="shared" si="18"/>
        <v>272.98313737671606</v>
      </c>
      <c r="AO87" s="25">
        <f>(AN87/$AN$133)*PIB_2021_DANE!$T$22</f>
        <v>27.050813049680581</v>
      </c>
      <c r="AP87" s="16">
        <f t="shared" si="19"/>
        <v>300.03395042639664</v>
      </c>
      <c r="AQ87" s="195">
        <f t="shared" si="20"/>
        <v>1.7003850386934007E-3</v>
      </c>
      <c r="AZ87" s="147"/>
      <c r="BA87" s="148"/>
      <c r="BB87" s="147"/>
    </row>
    <row r="88" spans="1:54" x14ac:dyDescent="0.25">
      <c r="A88" s="18" t="s">
        <v>17</v>
      </c>
      <c r="B88" s="154" t="s">
        <v>7</v>
      </c>
      <c r="C88" s="73" t="s">
        <v>60</v>
      </c>
      <c r="D88" s="157" t="s">
        <v>36</v>
      </c>
      <c r="E88" s="193" t="s">
        <v>443</v>
      </c>
      <c r="F88" s="156" t="s">
        <v>149</v>
      </c>
      <c r="G88" s="155" t="s">
        <v>275</v>
      </c>
      <c r="H88" s="25">
        <v>4.1528675439853791</v>
      </c>
      <c r="I88" s="25">
        <v>3.2067353602194864</v>
      </c>
      <c r="J88" s="25">
        <v>9.806290814345255</v>
      </c>
      <c r="K88" s="25">
        <v>7.8835917152149146E-2</v>
      </c>
      <c r="L88" s="25">
        <v>0</v>
      </c>
      <c r="M88" s="26">
        <f t="shared" si="12"/>
        <v>17.244729635702267</v>
      </c>
      <c r="N88" s="25">
        <v>0</v>
      </c>
      <c r="O88" s="25">
        <v>0</v>
      </c>
      <c r="P88" s="25">
        <v>0</v>
      </c>
      <c r="Q88" s="25">
        <v>0</v>
      </c>
      <c r="R88" s="26">
        <f t="shared" si="13"/>
        <v>0</v>
      </c>
      <c r="S88" s="26">
        <v>2.3723433519505339</v>
      </c>
      <c r="T88" s="15">
        <v>0.35799108924015444</v>
      </c>
      <c r="U88" s="15">
        <v>0.27787784299056228</v>
      </c>
      <c r="V88" s="16">
        <f t="shared" si="14"/>
        <v>0.63586893223071672</v>
      </c>
      <c r="W88" s="25">
        <v>14.76693068852866</v>
      </c>
      <c r="X88" s="25">
        <v>5.7783785283592737</v>
      </c>
      <c r="Y88" s="26">
        <f t="shared" si="15"/>
        <v>20.545309216887933</v>
      </c>
      <c r="Z88" s="25">
        <v>5.224517528362937</v>
      </c>
      <c r="AA88" s="25">
        <v>6.8434524653555844</v>
      </c>
      <c r="AB88" s="26">
        <f t="shared" si="16"/>
        <v>12.067969993718521</v>
      </c>
      <c r="AC88" s="26">
        <v>1.8637754401090743</v>
      </c>
      <c r="AD88" s="26">
        <v>0.22288611648165235</v>
      </c>
      <c r="AE88" s="26">
        <v>8.64474145326189</v>
      </c>
      <c r="AF88" s="26">
        <v>5.8264889072451789</v>
      </c>
      <c r="AG88" s="25">
        <v>3.2850183806334634</v>
      </c>
      <c r="AH88" s="25">
        <v>4.0951481965678793</v>
      </c>
      <c r="AI88" s="25">
        <v>7.5698797818885515</v>
      </c>
      <c r="AJ88" s="26">
        <f t="shared" si="11"/>
        <v>14.950046359089894</v>
      </c>
      <c r="AK88" s="25">
        <v>1.7237718749052171</v>
      </c>
      <c r="AL88" s="25">
        <v>0.33698744442612394</v>
      </c>
      <c r="AM88" s="26">
        <f t="shared" si="17"/>
        <v>2.0607593193313409</v>
      </c>
      <c r="AN88" s="194">
        <f t="shared" si="18"/>
        <v>86.434918726009016</v>
      </c>
      <c r="AO88" s="25">
        <f>(AN88/$AN$133)*PIB_2021_DANE!$T$22</f>
        <v>8.5651254868354183</v>
      </c>
      <c r="AP88" s="16">
        <f t="shared" si="19"/>
        <v>95.000044212844429</v>
      </c>
      <c r="AQ88" s="195">
        <f t="shared" si="20"/>
        <v>5.3839458376347949E-4</v>
      </c>
      <c r="AZ88" s="147"/>
      <c r="BA88" s="148"/>
      <c r="BB88" s="147"/>
    </row>
    <row r="89" spans="1:54" x14ac:dyDescent="0.25">
      <c r="A89" s="18" t="s">
        <v>17</v>
      </c>
      <c r="B89" s="154" t="s">
        <v>7</v>
      </c>
      <c r="C89" s="73" t="s">
        <v>60</v>
      </c>
      <c r="D89" s="157" t="s">
        <v>36</v>
      </c>
      <c r="E89" s="193" t="s">
        <v>443</v>
      </c>
      <c r="F89" s="156" t="s">
        <v>150</v>
      </c>
      <c r="G89" s="155" t="s">
        <v>276</v>
      </c>
      <c r="H89" s="25">
        <v>3.5619930952101235</v>
      </c>
      <c r="I89" s="25">
        <v>3.2705530869517312</v>
      </c>
      <c r="J89" s="25">
        <v>15.497878413997574</v>
      </c>
      <c r="K89" s="25">
        <v>7.8732321991633852E-2</v>
      </c>
      <c r="L89" s="25">
        <v>0</v>
      </c>
      <c r="M89" s="26">
        <f t="shared" si="12"/>
        <v>22.409156918151062</v>
      </c>
      <c r="N89" s="25">
        <v>0</v>
      </c>
      <c r="O89" s="25">
        <v>0</v>
      </c>
      <c r="P89" s="25">
        <v>1.0267267394515127E-2</v>
      </c>
      <c r="Q89" s="25">
        <v>0</v>
      </c>
      <c r="R89" s="26">
        <f t="shared" si="13"/>
        <v>1.0267267394515127E-2</v>
      </c>
      <c r="S89" s="26">
        <v>21.637369420532924</v>
      </c>
      <c r="T89" s="15">
        <v>1.6167711236970586</v>
      </c>
      <c r="U89" s="15">
        <v>0.45468302234120572</v>
      </c>
      <c r="V89" s="16">
        <f t="shared" si="14"/>
        <v>2.0714541460382643</v>
      </c>
      <c r="W89" s="25">
        <v>11.517262764715436</v>
      </c>
      <c r="X89" s="25">
        <v>4.7654421468445216</v>
      </c>
      <c r="Y89" s="26">
        <f t="shared" si="15"/>
        <v>16.282704911559957</v>
      </c>
      <c r="Z89" s="25">
        <v>20.377233528199607</v>
      </c>
      <c r="AA89" s="25">
        <v>11.00776997352561</v>
      </c>
      <c r="AB89" s="26">
        <f t="shared" si="16"/>
        <v>31.385003501725215</v>
      </c>
      <c r="AC89" s="26">
        <v>6.4682945737737425</v>
      </c>
      <c r="AD89" s="26">
        <v>2.1213325084298482</v>
      </c>
      <c r="AE89" s="26">
        <v>18.739799729285103</v>
      </c>
      <c r="AF89" s="26">
        <v>14.309913233761772</v>
      </c>
      <c r="AG89" s="25">
        <v>4.4482131859000766</v>
      </c>
      <c r="AH89" s="25">
        <v>9.7563591062474053</v>
      </c>
      <c r="AI89" s="25">
        <v>12.663365793325239</v>
      </c>
      <c r="AJ89" s="26">
        <f t="shared" si="11"/>
        <v>26.867938085472723</v>
      </c>
      <c r="AK89" s="25">
        <v>3.9357230816839137</v>
      </c>
      <c r="AL89" s="25">
        <v>0</v>
      </c>
      <c r="AM89" s="26">
        <f t="shared" si="17"/>
        <v>3.9357230816839137</v>
      </c>
      <c r="AN89" s="194">
        <f t="shared" si="18"/>
        <v>166.23895737780907</v>
      </c>
      <c r="AO89" s="25">
        <f>(AN89/$AN$133)*PIB_2021_DANE!$T$22</f>
        <v>16.473174866457857</v>
      </c>
      <c r="AP89" s="16">
        <f t="shared" si="19"/>
        <v>182.71213224426694</v>
      </c>
      <c r="AQ89" s="195">
        <f t="shared" si="20"/>
        <v>1.0354860695411096E-3</v>
      </c>
      <c r="AZ89" s="147"/>
      <c r="BA89" s="148"/>
      <c r="BB89" s="147"/>
    </row>
    <row r="90" spans="1:54" x14ac:dyDescent="0.25">
      <c r="A90" s="18" t="s">
        <v>17</v>
      </c>
      <c r="B90" s="154" t="s">
        <v>7</v>
      </c>
      <c r="C90" s="73" t="s">
        <v>61</v>
      </c>
      <c r="D90" s="157" t="s">
        <v>37</v>
      </c>
      <c r="E90" s="193" t="s">
        <v>439</v>
      </c>
      <c r="F90" s="156" t="s">
        <v>151</v>
      </c>
      <c r="G90" s="155" t="s">
        <v>277</v>
      </c>
      <c r="H90" s="25">
        <v>3.1328277648255698</v>
      </c>
      <c r="I90" s="25">
        <v>165.87311547716109</v>
      </c>
      <c r="J90" s="25">
        <v>87.048109101541499</v>
      </c>
      <c r="K90" s="25">
        <v>0.27092206377963268</v>
      </c>
      <c r="L90" s="25">
        <v>0</v>
      </c>
      <c r="M90" s="26">
        <f t="shared" si="12"/>
        <v>256.32497440730776</v>
      </c>
      <c r="N90" s="25">
        <v>0</v>
      </c>
      <c r="O90" s="25">
        <v>0</v>
      </c>
      <c r="P90" s="25">
        <v>0</v>
      </c>
      <c r="Q90" s="25">
        <v>0</v>
      </c>
      <c r="R90" s="26">
        <f t="shared" si="13"/>
        <v>0</v>
      </c>
      <c r="S90" s="26">
        <v>284.78633347530774</v>
      </c>
      <c r="T90" s="15">
        <v>11.365878863008678</v>
      </c>
      <c r="U90" s="15">
        <v>5.7867518195676126</v>
      </c>
      <c r="V90" s="16">
        <f t="shared" si="14"/>
        <v>17.152630682576291</v>
      </c>
      <c r="W90" s="25">
        <v>19.966561354542865</v>
      </c>
      <c r="X90" s="25">
        <v>1.3773972254668498</v>
      </c>
      <c r="Y90" s="26">
        <f t="shared" si="15"/>
        <v>21.343958580009716</v>
      </c>
      <c r="Z90" s="25">
        <v>149.2516366871547</v>
      </c>
      <c r="AA90" s="25">
        <v>42.869185857407722</v>
      </c>
      <c r="AB90" s="26">
        <f t="shared" si="16"/>
        <v>192.12082254456243</v>
      </c>
      <c r="AC90" s="26">
        <v>33.094951559182675</v>
      </c>
      <c r="AD90" s="26">
        <v>22.96132419689679</v>
      </c>
      <c r="AE90" s="26">
        <v>139.60539125652417</v>
      </c>
      <c r="AF90" s="26">
        <v>95.723106180807775</v>
      </c>
      <c r="AG90" s="25">
        <v>34.472634566488203</v>
      </c>
      <c r="AH90" s="25">
        <v>35.430749557987063</v>
      </c>
      <c r="AI90" s="25">
        <v>31.869528605909743</v>
      </c>
      <c r="AJ90" s="26">
        <f t="shared" si="11"/>
        <v>101.772912730385</v>
      </c>
      <c r="AK90" s="25">
        <v>25.970745290263444</v>
      </c>
      <c r="AL90" s="25">
        <v>12.429749145977604</v>
      </c>
      <c r="AM90" s="26">
        <f t="shared" si="17"/>
        <v>38.400494436241047</v>
      </c>
      <c r="AN90" s="194">
        <f t="shared" si="18"/>
        <v>1203.2869000498013</v>
      </c>
      <c r="AO90" s="25">
        <f>(AN90/$AN$133)*PIB_2021_DANE!$T$22</f>
        <v>119.2377276163329</v>
      </c>
      <c r="AP90" s="16">
        <f t="shared" si="19"/>
        <v>1322.5246276661342</v>
      </c>
      <c r="AQ90" s="195">
        <f t="shared" si="20"/>
        <v>7.4951554215486136E-3</v>
      </c>
      <c r="AZ90" s="147"/>
      <c r="BA90" s="148"/>
      <c r="BB90" s="147"/>
    </row>
    <row r="91" spans="1:54" x14ac:dyDescent="0.25">
      <c r="A91" s="18" t="s">
        <v>17</v>
      </c>
      <c r="B91" s="154" t="s">
        <v>7</v>
      </c>
      <c r="C91" s="73" t="s">
        <v>61</v>
      </c>
      <c r="D91" s="157" t="s">
        <v>37</v>
      </c>
      <c r="E91" s="193" t="s">
        <v>439</v>
      </c>
      <c r="F91" s="156" t="s">
        <v>152</v>
      </c>
      <c r="G91" s="155" t="s">
        <v>278</v>
      </c>
      <c r="H91" s="25">
        <v>3.1136732472417177</v>
      </c>
      <c r="I91" s="25">
        <v>45.776215963867386</v>
      </c>
      <c r="J91" s="25">
        <v>17.020750712891246</v>
      </c>
      <c r="K91" s="25">
        <v>0</v>
      </c>
      <c r="L91" s="25">
        <v>0</v>
      </c>
      <c r="M91" s="26">
        <f t="shared" si="12"/>
        <v>65.91063992400035</v>
      </c>
      <c r="N91" s="25">
        <v>0</v>
      </c>
      <c r="O91" s="25">
        <v>0</v>
      </c>
      <c r="P91" s="25">
        <v>0</v>
      </c>
      <c r="Q91" s="25">
        <v>0</v>
      </c>
      <c r="R91" s="26">
        <f t="shared" si="13"/>
        <v>0</v>
      </c>
      <c r="S91" s="26">
        <v>39.768918449245291</v>
      </c>
      <c r="T91" s="15">
        <v>9.4884503945909486</v>
      </c>
      <c r="U91" s="15">
        <v>3.6790775576738155</v>
      </c>
      <c r="V91" s="16">
        <f t="shared" si="14"/>
        <v>13.167527952264765</v>
      </c>
      <c r="W91" s="25">
        <v>22.588189276610571</v>
      </c>
      <c r="X91" s="25">
        <v>1.1600678755649736</v>
      </c>
      <c r="Y91" s="26">
        <f t="shared" si="15"/>
        <v>23.748257152175544</v>
      </c>
      <c r="Z91" s="25">
        <v>74.61974797344692</v>
      </c>
      <c r="AA91" s="25">
        <v>34.518942095375714</v>
      </c>
      <c r="AB91" s="26">
        <f t="shared" si="16"/>
        <v>109.13869006882263</v>
      </c>
      <c r="AC91" s="26">
        <v>19.88347800735178</v>
      </c>
      <c r="AD91" s="26">
        <v>7.5710230362667126</v>
      </c>
      <c r="AE91" s="26">
        <v>75.840901320901608</v>
      </c>
      <c r="AF91" s="26">
        <v>44.860245762936636</v>
      </c>
      <c r="AG91" s="25">
        <v>31.558791865307793</v>
      </c>
      <c r="AH91" s="25">
        <v>19.04429727403846</v>
      </c>
      <c r="AI91" s="25">
        <v>8.6783782758546355</v>
      </c>
      <c r="AJ91" s="26">
        <f t="shared" si="11"/>
        <v>59.281467415200886</v>
      </c>
      <c r="AK91" s="25">
        <v>10.00650944857929</v>
      </c>
      <c r="AL91" s="25">
        <v>18.26003490907199</v>
      </c>
      <c r="AM91" s="26">
        <f t="shared" si="17"/>
        <v>28.266544357651281</v>
      </c>
      <c r="AN91" s="194">
        <f t="shared" si="18"/>
        <v>487.43769344681749</v>
      </c>
      <c r="AO91" s="25">
        <f>(AN91/$AN$133)*PIB_2021_DANE!$T$22</f>
        <v>48.301833019822382</v>
      </c>
      <c r="AP91" s="16">
        <f t="shared" si="19"/>
        <v>535.73952646663986</v>
      </c>
      <c r="AQ91" s="195">
        <f t="shared" si="20"/>
        <v>3.0362013170374068E-3</v>
      </c>
      <c r="AZ91" s="147"/>
      <c r="BA91" s="148"/>
      <c r="BB91" s="147"/>
    </row>
    <row r="92" spans="1:54" x14ac:dyDescent="0.25">
      <c r="A92" s="18" t="s">
        <v>17</v>
      </c>
      <c r="B92" s="154" t="s">
        <v>7</v>
      </c>
      <c r="C92" s="73" t="s">
        <v>61</v>
      </c>
      <c r="D92" s="157" t="s">
        <v>37</v>
      </c>
      <c r="E92" s="193" t="s">
        <v>439</v>
      </c>
      <c r="F92" s="156" t="s">
        <v>153</v>
      </c>
      <c r="G92" s="155" t="s">
        <v>279</v>
      </c>
      <c r="H92" s="25">
        <v>0</v>
      </c>
      <c r="I92" s="25">
        <v>73.994345355227381</v>
      </c>
      <c r="J92" s="25">
        <v>101.96957594819668</v>
      </c>
      <c r="K92" s="25">
        <v>0</v>
      </c>
      <c r="L92" s="25">
        <v>0</v>
      </c>
      <c r="M92" s="26">
        <f t="shared" si="12"/>
        <v>175.96392130342406</v>
      </c>
      <c r="N92" s="25">
        <v>0</v>
      </c>
      <c r="O92" s="25">
        <v>0</v>
      </c>
      <c r="P92" s="25">
        <v>0</v>
      </c>
      <c r="Q92" s="25">
        <v>0</v>
      </c>
      <c r="R92" s="26">
        <f t="shared" si="13"/>
        <v>0</v>
      </c>
      <c r="S92" s="26">
        <v>169.23724942196336</v>
      </c>
      <c r="T92" s="15">
        <v>5.6147175310313555</v>
      </c>
      <c r="U92" s="15">
        <v>3.7477897755530112</v>
      </c>
      <c r="V92" s="16">
        <f t="shared" si="14"/>
        <v>9.3625073065843658</v>
      </c>
      <c r="W92" s="25">
        <v>43.38497350837617</v>
      </c>
      <c r="X92" s="25">
        <v>2.6542195065152039</v>
      </c>
      <c r="Y92" s="26">
        <f t="shared" si="15"/>
        <v>46.039193014891374</v>
      </c>
      <c r="Z92" s="25">
        <v>83.64843854640074</v>
      </c>
      <c r="AA92" s="25">
        <v>46.556386811304613</v>
      </c>
      <c r="AB92" s="26">
        <f t="shared" si="16"/>
        <v>130.20482535770535</v>
      </c>
      <c r="AC92" s="26">
        <v>18.992295566923111</v>
      </c>
      <c r="AD92" s="26">
        <v>14.253942494019597</v>
      </c>
      <c r="AE92" s="26">
        <v>78.07090555166576</v>
      </c>
      <c r="AF92" s="26">
        <v>63.499304549954573</v>
      </c>
      <c r="AG92" s="25">
        <v>38.355569134102602</v>
      </c>
      <c r="AH92" s="25">
        <v>21.93673159389553</v>
      </c>
      <c r="AI92" s="25">
        <v>24.326809591378247</v>
      </c>
      <c r="AJ92" s="26">
        <f t="shared" si="11"/>
        <v>84.619110319376375</v>
      </c>
      <c r="AK92" s="25">
        <v>12.260533605824206</v>
      </c>
      <c r="AL92" s="25">
        <v>14.784127793582522</v>
      </c>
      <c r="AM92" s="26">
        <f t="shared" si="17"/>
        <v>27.044661399406728</v>
      </c>
      <c r="AN92" s="194">
        <f t="shared" si="18"/>
        <v>817.28791628591466</v>
      </c>
      <c r="AO92" s="25">
        <f>(AN92/$AN$133)*PIB_2021_DANE!$T$22</f>
        <v>80.987795963029996</v>
      </c>
      <c r="AP92" s="16">
        <f t="shared" si="19"/>
        <v>898.27571224894461</v>
      </c>
      <c r="AQ92" s="195">
        <f t="shared" si="20"/>
        <v>5.0908058223379758E-3</v>
      </c>
      <c r="AZ92" s="147"/>
      <c r="BA92" s="148"/>
      <c r="BB92" s="147"/>
    </row>
    <row r="93" spans="1:54" x14ac:dyDescent="0.25">
      <c r="A93" s="18" t="s">
        <v>17</v>
      </c>
      <c r="B93" s="154" t="s">
        <v>7</v>
      </c>
      <c r="C93" s="73" t="s">
        <v>61</v>
      </c>
      <c r="D93" s="157" t="s">
        <v>37</v>
      </c>
      <c r="E93" s="193" t="s">
        <v>439</v>
      </c>
      <c r="F93" s="156" t="s">
        <v>154</v>
      </c>
      <c r="G93" s="155" t="s">
        <v>280</v>
      </c>
      <c r="H93" s="25">
        <v>0</v>
      </c>
      <c r="I93" s="25">
        <v>33.451059092309663</v>
      </c>
      <c r="J93" s="25">
        <v>13.053744272185151</v>
      </c>
      <c r="K93" s="25">
        <v>1.0819478564218734</v>
      </c>
      <c r="L93" s="25">
        <v>0</v>
      </c>
      <c r="M93" s="26">
        <f t="shared" si="12"/>
        <v>47.586751220916682</v>
      </c>
      <c r="N93" s="25">
        <v>0</v>
      </c>
      <c r="O93" s="25">
        <v>0</v>
      </c>
      <c r="P93" s="25">
        <v>0</v>
      </c>
      <c r="Q93" s="25">
        <v>0</v>
      </c>
      <c r="R93" s="26">
        <f t="shared" si="13"/>
        <v>0</v>
      </c>
      <c r="S93" s="26">
        <v>363.17085473917524</v>
      </c>
      <c r="T93" s="15">
        <v>20.421816652760686</v>
      </c>
      <c r="U93" s="15">
        <v>6.1655122160024787</v>
      </c>
      <c r="V93" s="16">
        <f t="shared" si="14"/>
        <v>26.587328868763166</v>
      </c>
      <c r="W93" s="25">
        <v>39.712450703810013</v>
      </c>
      <c r="X93" s="25">
        <v>1.4978436064733722</v>
      </c>
      <c r="Y93" s="26">
        <f t="shared" si="15"/>
        <v>41.210294310283388</v>
      </c>
      <c r="Z93" s="25">
        <v>150.66541139300992</v>
      </c>
      <c r="AA93" s="25">
        <v>116.08095557871722</v>
      </c>
      <c r="AB93" s="26">
        <f t="shared" si="16"/>
        <v>266.74636697172713</v>
      </c>
      <c r="AC93" s="26">
        <v>35.555490038081231</v>
      </c>
      <c r="AD93" s="26">
        <v>21.000216830182435</v>
      </c>
      <c r="AE93" s="26">
        <v>147.3806783838919</v>
      </c>
      <c r="AF93" s="26">
        <v>100.54734178240361</v>
      </c>
      <c r="AG93" s="25">
        <v>27.069625327700439</v>
      </c>
      <c r="AH93" s="25">
        <v>24.274334742860329</v>
      </c>
      <c r="AI93" s="25">
        <v>26.576182681940182</v>
      </c>
      <c r="AJ93" s="26">
        <f t="shared" si="11"/>
        <v>77.920142752500951</v>
      </c>
      <c r="AK93" s="25">
        <v>22.542173841447987</v>
      </c>
      <c r="AL93" s="25">
        <v>3.9970035448748602</v>
      </c>
      <c r="AM93" s="26">
        <f t="shared" si="17"/>
        <v>26.539177386322848</v>
      </c>
      <c r="AN93" s="194">
        <f t="shared" si="18"/>
        <v>1154.2446432842487</v>
      </c>
      <c r="AO93" s="25">
        <f>(AN93/$AN$133)*PIB_2021_DANE!$T$22</f>
        <v>114.3779661964594</v>
      </c>
      <c r="AP93" s="16">
        <f t="shared" si="19"/>
        <v>1268.622609480708</v>
      </c>
      <c r="AQ93" s="195">
        <f t="shared" si="20"/>
        <v>7.1896760411397538E-3</v>
      </c>
      <c r="AZ93" s="147"/>
      <c r="BA93" s="148"/>
      <c r="BB93" s="147"/>
    </row>
    <row r="94" spans="1:54" x14ac:dyDescent="0.25">
      <c r="A94" s="18" t="s">
        <v>17</v>
      </c>
      <c r="B94" s="154" t="s">
        <v>7</v>
      </c>
      <c r="C94" s="73" t="s">
        <v>61</v>
      </c>
      <c r="D94" s="157" t="s">
        <v>37</v>
      </c>
      <c r="E94" s="193" t="s">
        <v>439</v>
      </c>
      <c r="F94" s="156" t="s">
        <v>155</v>
      </c>
      <c r="G94" s="155" t="s">
        <v>281</v>
      </c>
      <c r="H94" s="25">
        <v>4.2823338692533772</v>
      </c>
      <c r="I94" s="25">
        <v>19.820418848537351</v>
      </c>
      <c r="J94" s="25">
        <v>36.591559977245531</v>
      </c>
      <c r="K94" s="25">
        <v>0</v>
      </c>
      <c r="L94" s="25">
        <v>0</v>
      </c>
      <c r="M94" s="26">
        <f t="shared" si="12"/>
        <v>60.69431269503626</v>
      </c>
      <c r="N94" s="25">
        <v>0</v>
      </c>
      <c r="O94" s="25">
        <v>0</v>
      </c>
      <c r="P94" s="25">
        <v>0</v>
      </c>
      <c r="Q94" s="25">
        <v>0</v>
      </c>
      <c r="R94" s="26">
        <f t="shared" si="13"/>
        <v>0</v>
      </c>
      <c r="S94" s="26">
        <v>145.83401295826647</v>
      </c>
      <c r="T94" s="15">
        <v>16.710898070121988</v>
      </c>
      <c r="U94" s="15">
        <v>7.1115684559647123</v>
      </c>
      <c r="V94" s="16">
        <f t="shared" si="14"/>
        <v>23.8224665260867</v>
      </c>
      <c r="W94" s="25">
        <v>54.442206810937734</v>
      </c>
      <c r="X94" s="25">
        <v>4.4171389643505554</v>
      </c>
      <c r="Y94" s="26">
        <f t="shared" si="15"/>
        <v>58.85934577528829</v>
      </c>
      <c r="Z94" s="25">
        <v>216.70231688606199</v>
      </c>
      <c r="AA94" s="25">
        <v>67.247867675479498</v>
      </c>
      <c r="AB94" s="26">
        <f t="shared" si="16"/>
        <v>283.9501845615415</v>
      </c>
      <c r="AC94" s="26">
        <v>46.972280005708868</v>
      </c>
      <c r="AD94" s="26">
        <v>45.469140970332369</v>
      </c>
      <c r="AE94" s="26">
        <v>175.76033799325617</v>
      </c>
      <c r="AF94" s="26">
        <v>105.04955679432702</v>
      </c>
      <c r="AG94" s="25">
        <v>31.091189987846143</v>
      </c>
      <c r="AH94" s="25">
        <v>32.900167390170331</v>
      </c>
      <c r="AI94" s="25">
        <v>28.666965370334012</v>
      </c>
      <c r="AJ94" s="26">
        <f t="shared" si="11"/>
        <v>92.658322748350486</v>
      </c>
      <c r="AK94" s="25">
        <v>28.388915950338635</v>
      </c>
      <c r="AL94" s="25">
        <v>14.611352467068043</v>
      </c>
      <c r="AM94" s="26">
        <f t="shared" si="17"/>
        <v>43.00026841740668</v>
      </c>
      <c r="AN94" s="194">
        <f t="shared" si="18"/>
        <v>1082.0702294456009</v>
      </c>
      <c r="AO94" s="25">
        <f>(AN94/$AN$133)*PIB_2021_DANE!$T$22</f>
        <v>107.22596188410049</v>
      </c>
      <c r="AP94" s="16">
        <f t="shared" si="19"/>
        <v>1189.2961913297015</v>
      </c>
      <c r="AQ94" s="195">
        <f t="shared" si="20"/>
        <v>6.7401087358217593E-3</v>
      </c>
      <c r="AZ94" s="147"/>
      <c r="BA94" s="148"/>
      <c r="BB94" s="147"/>
    </row>
    <row r="95" spans="1:54" x14ac:dyDescent="0.25">
      <c r="A95" s="18" t="s">
        <v>17</v>
      </c>
      <c r="B95" s="154" t="s">
        <v>7</v>
      </c>
      <c r="C95" s="73" t="s">
        <v>61</v>
      </c>
      <c r="D95" s="157" t="s">
        <v>37</v>
      </c>
      <c r="E95" s="193" t="s">
        <v>442</v>
      </c>
      <c r="F95" s="156" t="s">
        <v>156</v>
      </c>
      <c r="G95" s="155" t="s">
        <v>282</v>
      </c>
      <c r="H95" s="25">
        <v>0</v>
      </c>
      <c r="I95" s="25">
        <v>73.925453114919151</v>
      </c>
      <c r="J95" s="25">
        <v>94.361433647497762</v>
      </c>
      <c r="K95" s="25">
        <v>0.16126313320216232</v>
      </c>
      <c r="L95" s="25">
        <v>0</v>
      </c>
      <c r="M95" s="26">
        <f t="shared" si="12"/>
        <v>168.44814989561908</v>
      </c>
      <c r="N95" s="25">
        <v>0</v>
      </c>
      <c r="O95" s="25">
        <v>0</v>
      </c>
      <c r="P95" s="25">
        <v>0</v>
      </c>
      <c r="Q95" s="25">
        <v>0.23449442490891076</v>
      </c>
      <c r="R95" s="26">
        <f t="shared" si="13"/>
        <v>0.23449442490891076</v>
      </c>
      <c r="S95" s="26">
        <v>41.248854107847407</v>
      </c>
      <c r="T95" s="15">
        <v>4.907888862837277</v>
      </c>
      <c r="U95" s="15">
        <v>1.3947316723248231</v>
      </c>
      <c r="V95" s="16">
        <f t="shared" si="14"/>
        <v>6.3026205351621005</v>
      </c>
      <c r="W95" s="25">
        <v>57.444779999920506</v>
      </c>
      <c r="X95" s="25">
        <v>6.3334229868567737</v>
      </c>
      <c r="Y95" s="26">
        <f t="shared" si="15"/>
        <v>63.778202986777281</v>
      </c>
      <c r="Z95" s="25">
        <v>51.927631083197994</v>
      </c>
      <c r="AA95" s="25">
        <v>21.126027280981454</v>
      </c>
      <c r="AB95" s="26">
        <f t="shared" si="16"/>
        <v>73.053658364179455</v>
      </c>
      <c r="AC95" s="26">
        <v>9.088919805714383</v>
      </c>
      <c r="AD95" s="26">
        <v>9.787891142732315</v>
      </c>
      <c r="AE95" s="26">
        <v>38.186685546179859</v>
      </c>
      <c r="AF95" s="26">
        <v>32.524805974548421</v>
      </c>
      <c r="AG95" s="25">
        <v>16.883300758834036</v>
      </c>
      <c r="AH95" s="25">
        <v>12.214748009877052</v>
      </c>
      <c r="AI95" s="25">
        <v>14.911119198047569</v>
      </c>
      <c r="AJ95" s="26">
        <f t="shared" si="11"/>
        <v>44.009167966758653</v>
      </c>
      <c r="AK95" s="25">
        <v>8.6381481711508989</v>
      </c>
      <c r="AL95" s="25">
        <v>2.774227728216538</v>
      </c>
      <c r="AM95" s="26">
        <f t="shared" si="17"/>
        <v>11.412375899367436</v>
      </c>
      <c r="AN95" s="194">
        <f t="shared" si="18"/>
        <v>498.07582664979532</v>
      </c>
      <c r="AO95" s="25">
        <f>(AN95/$AN$133)*PIB_2021_DANE!$T$22</f>
        <v>49.356001256134469</v>
      </c>
      <c r="AP95" s="16">
        <f t="shared" si="19"/>
        <v>547.43182790592982</v>
      </c>
      <c r="AQ95" s="195">
        <f t="shared" si="20"/>
        <v>3.1024651995313957E-3</v>
      </c>
      <c r="AZ95" s="147"/>
      <c r="BA95" s="148"/>
      <c r="BB95" s="147"/>
    </row>
    <row r="96" spans="1:54" x14ac:dyDescent="0.25">
      <c r="A96" s="18" t="s">
        <v>17</v>
      </c>
      <c r="B96" s="154" t="s">
        <v>7</v>
      </c>
      <c r="C96" s="73" t="s">
        <v>61</v>
      </c>
      <c r="D96" s="157" t="s">
        <v>37</v>
      </c>
      <c r="E96" s="193" t="s">
        <v>443</v>
      </c>
      <c r="F96" s="156" t="s">
        <v>157</v>
      </c>
      <c r="G96" s="155" t="s">
        <v>283</v>
      </c>
      <c r="H96" s="25">
        <v>0.18813992826805734</v>
      </c>
      <c r="I96" s="25">
        <v>105.84220318998679</v>
      </c>
      <c r="J96" s="25">
        <v>25.300452764017276</v>
      </c>
      <c r="K96" s="25">
        <v>4.9298847720164532E-2</v>
      </c>
      <c r="L96" s="25">
        <v>0</v>
      </c>
      <c r="M96" s="26">
        <f t="shared" si="12"/>
        <v>131.38009472999229</v>
      </c>
      <c r="N96" s="25">
        <v>0</v>
      </c>
      <c r="O96" s="25">
        <v>0</v>
      </c>
      <c r="P96" s="25">
        <v>0</v>
      </c>
      <c r="Q96" s="25">
        <v>0</v>
      </c>
      <c r="R96" s="26">
        <f t="shared" si="13"/>
        <v>0</v>
      </c>
      <c r="S96" s="26">
        <v>313.15789580509966</v>
      </c>
      <c r="T96" s="15">
        <v>17.00816962095973</v>
      </c>
      <c r="U96" s="15">
        <v>6.1643255398465033</v>
      </c>
      <c r="V96" s="16">
        <f t="shared" si="14"/>
        <v>23.172495160806236</v>
      </c>
      <c r="W96" s="25">
        <v>55.737110923037527</v>
      </c>
      <c r="X96" s="25">
        <v>3.4184825144133013</v>
      </c>
      <c r="Y96" s="26">
        <f t="shared" si="15"/>
        <v>59.155593437450825</v>
      </c>
      <c r="Z96" s="25">
        <v>194.63629814732661</v>
      </c>
      <c r="AA96" s="25">
        <v>79.883941782139274</v>
      </c>
      <c r="AB96" s="26">
        <f t="shared" si="16"/>
        <v>274.5202399294659</v>
      </c>
      <c r="AC96" s="26">
        <v>55.089349483140005</v>
      </c>
      <c r="AD96" s="26">
        <v>31.28986720617625</v>
      </c>
      <c r="AE96" s="26">
        <v>156.1012805891645</v>
      </c>
      <c r="AF96" s="26">
        <v>128.65483239926414</v>
      </c>
      <c r="AG96" s="25">
        <v>76.164721620281853</v>
      </c>
      <c r="AH96" s="25">
        <v>36.264742514000652</v>
      </c>
      <c r="AI96" s="25">
        <v>34.384610783068453</v>
      </c>
      <c r="AJ96" s="26">
        <f t="shared" si="11"/>
        <v>146.81407491735098</v>
      </c>
      <c r="AK96" s="25">
        <v>28.66182484559274</v>
      </c>
      <c r="AL96" s="25">
        <v>20.688460125183116</v>
      </c>
      <c r="AM96" s="26">
        <f t="shared" si="17"/>
        <v>49.35028497077586</v>
      </c>
      <c r="AN96" s="194">
        <f t="shared" si="18"/>
        <v>1368.6860086286867</v>
      </c>
      <c r="AO96" s="25">
        <f>(AN96/$AN$133)*PIB_2021_DANE!$T$22</f>
        <v>135.62767905343171</v>
      </c>
      <c r="AP96" s="16">
        <f t="shared" si="19"/>
        <v>1504.3136876821184</v>
      </c>
      <c r="AQ96" s="195">
        <f t="shared" si="20"/>
        <v>8.5254101557545904E-3</v>
      </c>
      <c r="AZ96" s="147"/>
      <c r="BA96" s="148"/>
      <c r="BB96" s="147"/>
    </row>
    <row r="97" spans="1:54" x14ac:dyDescent="0.25">
      <c r="A97" s="18" t="s">
        <v>17</v>
      </c>
      <c r="B97" s="154" t="s">
        <v>7</v>
      </c>
      <c r="C97" s="73" t="s">
        <v>61</v>
      </c>
      <c r="D97" s="157" t="s">
        <v>37</v>
      </c>
      <c r="E97" s="193" t="s">
        <v>439</v>
      </c>
      <c r="F97" s="156" t="s">
        <v>158</v>
      </c>
      <c r="G97" s="155" t="s">
        <v>284</v>
      </c>
      <c r="H97" s="25">
        <v>0</v>
      </c>
      <c r="I97" s="25">
        <v>48.686614838207326</v>
      </c>
      <c r="J97" s="25">
        <v>210.36835745114811</v>
      </c>
      <c r="K97" s="25">
        <v>5.0372110848963217E-2</v>
      </c>
      <c r="L97" s="25">
        <v>0</v>
      </c>
      <c r="M97" s="26">
        <f t="shared" si="12"/>
        <v>259.10534440020439</v>
      </c>
      <c r="N97" s="25">
        <v>0</v>
      </c>
      <c r="O97" s="25">
        <v>0</v>
      </c>
      <c r="P97" s="25">
        <v>0</v>
      </c>
      <c r="Q97" s="25">
        <v>3.5951547309403323E-2</v>
      </c>
      <c r="R97" s="26">
        <f t="shared" si="13"/>
        <v>3.5951547309403323E-2</v>
      </c>
      <c r="S97" s="26">
        <v>778.83775185388015</v>
      </c>
      <c r="T97" s="15">
        <v>70.16824011923174</v>
      </c>
      <c r="U97" s="15">
        <v>18.811071286283074</v>
      </c>
      <c r="V97" s="16">
        <f t="shared" si="14"/>
        <v>88.979311405514807</v>
      </c>
      <c r="W97" s="25">
        <v>138.36539248165496</v>
      </c>
      <c r="X97" s="25">
        <v>342.72372737523784</v>
      </c>
      <c r="Y97" s="26">
        <f t="shared" si="15"/>
        <v>481.08911985689281</v>
      </c>
      <c r="Z97" s="25">
        <v>892.33461106854804</v>
      </c>
      <c r="AA97" s="25">
        <v>392.15107466908773</v>
      </c>
      <c r="AB97" s="26">
        <f t="shared" si="16"/>
        <v>1284.4856857376358</v>
      </c>
      <c r="AC97" s="26">
        <v>116.53328657699079</v>
      </c>
      <c r="AD97" s="26">
        <v>138.4257622197924</v>
      </c>
      <c r="AE97" s="26">
        <v>421.59763766773381</v>
      </c>
      <c r="AF97" s="26">
        <v>429.13861830088365</v>
      </c>
      <c r="AG97" s="25">
        <v>152.11713234377794</v>
      </c>
      <c r="AH97" s="25">
        <v>246.0976039776929</v>
      </c>
      <c r="AI97" s="25">
        <v>148.46493842528938</v>
      </c>
      <c r="AJ97" s="26">
        <f t="shared" si="11"/>
        <v>546.67967474676016</v>
      </c>
      <c r="AK97" s="25">
        <v>71.496982943883964</v>
      </c>
      <c r="AL97" s="25">
        <v>31.292986543390761</v>
      </c>
      <c r="AM97" s="26">
        <f t="shared" si="17"/>
        <v>102.78996948727473</v>
      </c>
      <c r="AN97" s="194">
        <f t="shared" si="18"/>
        <v>4647.6981138008732</v>
      </c>
      <c r="AO97" s="25">
        <f>(AN97/$AN$133)*PIB_2021_DANE!$T$22</f>
        <v>460.5559669214353</v>
      </c>
      <c r="AP97" s="16">
        <f t="shared" si="19"/>
        <v>5108.2540807223086</v>
      </c>
      <c r="AQ97" s="195">
        <f t="shared" si="20"/>
        <v>2.8950053153519856E-2</v>
      </c>
      <c r="AZ97" s="147"/>
      <c r="BA97" s="148"/>
      <c r="BB97" s="147"/>
    </row>
    <row r="98" spans="1:54" x14ac:dyDescent="0.25">
      <c r="A98" s="18" t="s">
        <v>17</v>
      </c>
      <c r="B98" s="154" t="s">
        <v>7</v>
      </c>
      <c r="C98" s="73" t="s">
        <v>61</v>
      </c>
      <c r="D98" s="157" t="s">
        <v>37</v>
      </c>
      <c r="E98" s="193" t="s">
        <v>443</v>
      </c>
      <c r="F98" s="156" t="s">
        <v>159</v>
      </c>
      <c r="G98" s="155" t="s">
        <v>285</v>
      </c>
      <c r="H98" s="25">
        <v>0.74873977791108159</v>
      </c>
      <c r="I98" s="25">
        <v>94.171379112514956</v>
      </c>
      <c r="J98" s="25">
        <v>64.773583486663838</v>
      </c>
      <c r="K98" s="25">
        <v>3.6904187474450456E-2</v>
      </c>
      <c r="L98" s="25">
        <v>0</v>
      </c>
      <c r="M98" s="26">
        <f t="shared" si="12"/>
        <v>159.73060656456434</v>
      </c>
      <c r="N98" s="25">
        <v>0</v>
      </c>
      <c r="O98" s="25">
        <v>0</v>
      </c>
      <c r="P98" s="25">
        <v>0</v>
      </c>
      <c r="Q98" s="25">
        <v>0</v>
      </c>
      <c r="R98" s="26">
        <f t="shared" si="13"/>
        <v>0</v>
      </c>
      <c r="S98" s="26">
        <v>13.605498659257899</v>
      </c>
      <c r="T98" s="15">
        <v>2.1785857291498747</v>
      </c>
      <c r="U98" s="15">
        <v>0.62726798097648295</v>
      </c>
      <c r="V98" s="16">
        <f t="shared" si="14"/>
        <v>2.8058537101263576</v>
      </c>
      <c r="W98" s="25">
        <v>18.514172822868836</v>
      </c>
      <c r="X98" s="25">
        <v>0.80224638544091276</v>
      </c>
      <c r="Y98" s="26">
        <f t="shared" si="15"/>
        <v>19.31641920830975</v>
      </c>
      <c r="Z98" s="25">
        <v>31.768141199440308</v>
      </c>
      <c r="AA98" s="25">
        <v>14.858590320817765</v>
      </c>
      <c r="AB98" s="26">
        <f t="shared" si="16"/>
        <v>46.626731520258076</v>
      </c>
      <c r="AC98" s="26">
        <v>10.517093070798945</v>
      </c>
      <c r="AD98" s="26">
        <v>1.9439236887899081</v>
      </c>
      <c r="AE98" s="26">
        <v>49.666673484144418</v>
      </c>
      <c r="AF98" s="26">
        <v>24.496789197796694</v>
      </c>
      <c r="AG98" s="25">
        <v>15.141670422994235</v>
      </c>
      <c r="AH98" s="25">
        <v>10.672168620158553</v>
      </c>
      <c r="AI98" s="25">
        <v>15.780446724416684</v>
      </c>
      <c r="AJ98" s="26">
        <f t="shared" si="11"/>
        <v>41.594285767569474</v>
      </c>
      <c r="AK98" s="25">
        <v>7.5450571431347484</v>
      </c>
      <c r="AL98" s="25">
        <v>3.2162404075647069</v>
      </c>
      <c r="AM98" s="26">
        <f t="shared" si="17"/>
        <v>10.761297550699455</v>
      </c>
      <c r="AN98" s="194">
        <f t="shared" si="18"/>
        <v>381.06517242231536</v>
      </c>
      <c r="AO98" s="25">
        <f>(AN98/$AN$133)*PIB_2021_DANE!$T$22</f>
        <v>37.761023768714196</v>
      </c>
      <c r="AP98" s="16">
        <f t="shared" si="19"/>
        <v>418.82619619102957</v>
      </c>
      <c r="AQ98" s="195">
        <f t="shared" si="20"/>
        <v>2.3736173749803685E-3</v>
      </c>
      <c r="AZ98" s="147"/>
      <c r="BA98" s="148"/>
      <c r="BB98" s="147"/>
    </row>
    <row r="99" spans="1:54" x14ac:dyDescent="0.25">
      <c r="A99" s="20" t="s">
        <v>18</v>
      </c>
      <c r="B99" s="154" t="s">
        <v>8</v>
      </c>
      <c r="C99" s="74" t="s">
        <v>62</v>
      </c>
      <c r="D99" s="157" t="s">
        <v>38</v>
      </c>
      <c r="E99" s="193" t="s">
        <v>441</v>
      </c>
      <c r="F99" s="156" t="s">
        <v>160</v>
      </c>
      <c r="G99" s="155" t="s">
        <v>286</v>
      </c>
      <c r="H99" s="25">
        <v>6.692324312239915</v>
      </c>
      <c r="I99" s="25">
        <v>1.9427497110304395</v>
      </c>
      <c r="J99" s="25">
        <v>32.254539148981316</v>
      </c>
      <c r="K99" s="25">
        <v>0</v>
      </c>
      <c r="L99" s="25">
        <v>0</v>
      </c>
      <c r="M99" s="26">
        <f t="shared" si="12"/>
        <v>40.889613172251671</v>
      </c>
      <c r="N99" s="25">
        <v>2.5688998062305504</v>
      </c>
      <c r="O99" s="25">
        <v>0</v>
      </c>
      <c r="P99" s="25">
        <v>0</v>
      </c>
      <c r="Q99" s="25">
        <v>0</v>
      </c>
      <c r="R99" s="26">
        <f t="shared" si="13"/>
        <v>2.5688998062305504</v>
      </c>
      <c r="S99" s="26">
        <v>161.43595303604042</v>
      </c>
      <c r="T99" s="15">
        <v>9.961197648626781</v>
      </c>
      <c r="U99" s="15">
        <v>2.5169734659142664</v>
      </c>
      <c r="V99" s="16">
        <f t="shared" si="14"/>
        <v>12.478171114541048</v>
      </c>
      <c r="W99" s="25">
        <v>16.63831916012602</v>
      </c>
      <c r="X99" s="25">
        <v>0.88065867027410549</v>
      </c>
      <c r="Y99" s="26">
        <f t="shared" si="15"/>
        <v>17.518977830400125</v>
      </c>
      <c r="Z99" s="25">
        <v>60.394313080753527</v>
      </c>
      <c r="AA99" s="25">
        <v>40.014405136361148</v>
      </c>
      <c r="AB99" s="26">
        <f t="shared" si="16"/>
        <v>100.40871821711468</v>
      </c>
      <c r="AC99" s="26">
        <v>13.82118428609305</v>
      </c>
      <c r="AD99" s="26">
        <v>10.275965053746742</v>
      </c>
      <c r="AE99" s="26">
        <v>48.660149326305827</v>
      </c>
      <c r="AF99" s="26">
        <v>52.566842577827977</v>
      </c>
      <c r="AG99" s="25">
        <v>44.981683952206836</v>
      </c>
      <c r="AH99" s="25">
        <v>13.604600173429642</v>
      </c>
      <c r="AI99" s="25">
        <v>19.070813137967363</v>
      </c>
      <c r="AJ99" s="26">
        <f t="shared" si="11"/>
        <v>77.657097263603845</v>
      </c>
      <c r="AK99" s="25">
        <v>14.024190555618215</v>
      </c>
      <c r="AL99" s="25">
        <v>17.348556911031519</v>
      </c>
      <c r="AM99" s="26">
        <f t="shared" si="17"/>
        <v>31.372747466649734</v>
      </c>
      <c r="AN99" s="194">
        <f t="shared" si="18"/>
        <v>569.65431915080569</v>
      </c>
      <c r="AO99" s="25">
        <f>(AN99/$AN$133)*PIB_2021_DANE!$T$22</f>
        <v>56.448953727959733</v>
      </c>
      <c r="AP99" s="16">
        <f t="shared" si="19"/>
        <v>626.10327287876544</v>
      </c>
      <c r="AQ99" s="195">
        <f t="shared" si="20"/>
        <v>3.5483205696123137E-3</v>
      </c>
      <c r="AZ99" s="147"/>
      <c r="BA99" s="148"/>
      <c r="BB99" s="147"/>
    </row>
    <row r="100" spans="1:54" x14ac:dyDescent="0.25">
      <c r="A100" s="20" t="s">
        <v>18</v>
      </c>
      <c r="B100" s="154" t="s">
        <v>8</v>
      </c>
      <c r="C100" s="74" t="s">
        <v>62</v>
      </c>
      <c r="D100" s="157" t="s">
        <v>38</v>
      </c>
      <c r="E100" s="193" t="s">
        <v>441</v>
      </c>
      <c r="F100" s="156" t="s">
        <v>161</v>
      </c>
      <c r="G100" s="155" t="s">
        <v>287</v>
      </c>
      <c r="H100" s="25">
        <v>2.9582542575338602</v>
      </c>
      <c r="I100" s="25">
        <v>3.509353892106807</v>
      </c>
      <c r="J100" s="25">
        <v>62.236673725725687</v>
      </c>
      <c r="K100" s="25">
        <v>3.3647708135371941E-2</v>
      </c>
      <c r="L100" s="25">
        <v>0</v>
      </c>
      <c r="M100" s="26">
        <f t="shared" si="12"/>
        <v>68.737929583501725</v>
      </c>
      <c r="N100" s="25">
        <v>0.35876672904638429</v>
      </c>
      <c r="O100" s="25">
        <v>0</v>
      </c>
      <c r="P100" s="25">
        <v>0</v>
      </c>
      <c r="Q100" s="25">
        <v>0.10076310249886913</v>
      </c>
      <c r="R100" s="26">
        <f t="shared" si="13"/>
        <v>0.4595298315452534</v>
      </c>
      <c r="S100" s="26">
        <v>11.742286496098819</v>
      </c>
      <c r="T100" s="15">
        <v>1.4887978115261822</v>
      </c>
      <c r="U100" s="15">
        <v>1.0023082463784794</v>
      </c>
      <c r="V100" s="16">
        <f t="shared" si="14"/>
        <v>2.4911060579046618</v>
      </c>
      <c r="W100" s="25">
        <v>11.395170408135151</v>
      </c>
      <c r="X100" s="25">
        <v>4.1279764521585154</v>
      </c>
      <c r="Y100" s="26">
        <f t="shared" si="15"/>
        <v>15.523146860293666</v>
      </c>
      <c r="Z100" s="25">
        <v>8.6655878618491009</v>
      </c>
      <c r="AA100" s="25">
        <v>1.6442630217429137</v>
      </c>
      <c r="AB100" s="26">
        <f t="shared" si="16"/>
        <v>10.309850883592015</v>
      </c>
      <c r="AC100" s="26">
        <v>2.1418462675506817</v>
      </c>
      <c r="AD100" s="26">
        <v>0.86087715710091339</v>
      </c>
      <c r="AE100" s="26">
        <v>7.8626861564467134</v>
      </c>
      <c r="AF100" s="26">
        <v>7.288388132671952</v>
      </c>
      <c r="AG100" s="25">
        <v>2.9496304998734932</v>
      </c>
      <c r="AH100" s="25">
        <v>3.0616729459840637</v>
      </c>
      <c r="AI100" s="25">
        <v>4.472830937692426</v>
      </c>
      <c r="AJ100" s="26">
        <f t="shared" si="11"/>
        <v>10.484134383549982</v>
      </c>
      <c r="AK100" s="25">
        <v>2.2817497186046629</v>
      </c>
      <c r="AL100" s="25">
        <v>2.8364369201248079</v>
      </c>
      <c r="AM100" s="26">
        <f t="shared" si="17"/>
        <v>5.1181866387294708</v>
      </c>
      <c r="AN100" s="194">
        <f t="shared" si="18"/>
        <v>143.01996844898585</v>
      </c>
      <c r="AO100" s="25">
        <f>(AN100/$AN$133)*PIB_2021_DANE!$T$22</f>
        <v>14.172327514669112</v>
      </c>
      <c r="AP100" s="16">
        <f t="shared" si="19"/>
        <v>157.19229596365497</v>
      </c>
      <c r="AQ100" s="195">
        <f t="shared" si="20"/>
        <v>8.9085727756677338E-4</v>
      </c>
      <c r="AZ100" s="147"/>
      <c r="BA100" s="148"/>
      <c r="BB100" s="147"/>
    </row>
    <row r="101" spans="1:54" x14ac:dyDescent="0.25">
      <c r="A101" s="20" t="s">
        <v>18</v>
      </c>
      <c r="B101" s="154" t="s">
        <v>8</v>
      </c>
      <c r="C101" s="74" t="s">
        <v>62</v>
      </c>
      <c r="D101" s="157" t="s">
        <v>38</v>
      </c>
      <c r="E101" s="193" t="s">
        <v>444</v>
      </c>
      <c r="F101" s="156" t="s">
        <v>162</v>
      </c>
      <c r="G101" s="155" t="s">
        <v>288</v>
      </c>
      <c r="H101" s="25">
        <v>37.744896733752363</v>
      </c>
      <c r="I101" s="25">
        <v>43.730295841980237</v>
      </c>
      <c r="J101" s="25">
        <v>65.124314341095598</v>
      </c>
      <c r="K101" s="25">
        <v>0</v>
      </c>
      <c r="L101" s="25">
        <v>0</v>
      </c>
      <c r="M101" s="26">
        <f t="shared" si="12"/>
        <v>146.5995069168282</v>
      </c>
      <c r="N101" s="25">
        <v>0</v>
      </c>
      <c r="O101" s="25">
        <v>0</v>
      </c>
      <c r="P101" s="25">
        <v>0</v>
      </c>
      <c r="Q101" s="25">
        <v>0</v>
      </c>
      <c r="R101" s="26">
        <f t="shared" si="13"/>
        <v>0</v>
      </c>
      <c r="S101" s="26">
        <v>18.167323559203876</v>
      </c>
      <c r="T101" s="15">
        <v>3.3354760250773361</v>
      </c>
      <c r="U101" s="15">
        <v>1.4477239862686264</v>
      </c>
      <c r="V101" s="16">
        <f t="shared" si="14"/>
        <v>4.7832000113459623</v>
      </c>
      <c r="W101" s="25">
        <v>12.207564114564752</v>
      </c>
      <c r="X101" s="25">
        <v>2.2064291430961833</v>
      </c>
      <c r="Y101" s="26">
        <f t="shared" si="15"/>
        <v>14.413993257660936</v>
      </c>
      <c r="Z101" s="25">
        <v>40.52844592286759</v>
      </c>
      <c r="AA101" s="25">
        <v>7.5764232647506686</v>
      </c>
      <c r="AB101" s="26">
        <f t="shared" si="16"/>
        <v>48.104869187618256</v>
      </c>
      <c r="AC101" s="26">
        <v>9.3936130410382344</v>
      </c>
      <c r="AD101" s="26">
        <v>5.6980547226375773</v>
      </c>
      <c r="AE101" s="26">
        <v>32.768721225519535</v>
      </c>
      <c r="AF101" s="26">
        <v>26.427297530155126</v>
      </c>
      <c r="AG101" s="25">
        <v>19.196682279902511</v>
      </c>
      <c r="AH101" s="25">
        <v>8.6661822742060028</v>
      </c>
      <c r="AI101" s="25">
        <v>19.550434616495</v>
      </c>
      <c r="AJ101" s="26">
        <f t="shared" si="11"/>
        <v>47.413299170603509</v>
      </c>
      <c r="AK101" s="25">
        <v>9.6910955564796311</v>
      </c>
      <c r="AL101" s="25">
        <v>5.9778751819536842</v>
      </c>
      <c r="AM101" s="26">
        <f t="shared" si="17"/>
        <v>15.668970738433316</v>
      </c>
      <c r="AN101" s="194">
        <f t="shared" si="18"/>
        <v>369.4388493610445</v>
      </c>
      <c r="AO101" s="25">
        <f>(AN101/$AN$133)*PIB_2021_DANE!$T$22</f>
        <v>36.6089324908137</v>
      </c>
      <c r="AP101" s="16">
        <f t="shared" si="19"/>
        <v>406.04778185185819</v>
      </c>
      <c r="AQ101" s="195">
        <f t="shared" si="20"/>
        <v>2.3011981553231501E-3</v>
      </c>
      <c r="AZ101" s="147"/>
      <c r="BA101" s="148"/>
      <c r="BB101" s="147"/>
    </row>
    <row r="102" spans="1:54" x14ac:dyDescent="0.25">
      <c r="A102" s="20" t="s">
        <v>18</v>
      </c>
      <c r="B102" s="154" t="s">
        <v>8</v>
      </c>
      <c r="C102" s="74" t="s">
        <v>62</v>
      </c>
      <c r="D102" s="157" t="s">
        <v>38</v>
      </c>
      <c r="E102" s="193" t="s">
        <v>444</v>
      </c>
      <c r="F102" s="156" t="s">
        <v>163</v>
      </c>
      <c r="G102" s="155" t="s">
        <v>289</v>
      </c>
      <c r="H102" s="25">
        <v>10.474620948304056</v>
      </c>
      <c r="I102" s="25">
        <v>25.441213461518355</v>
      </c>
      <c r="J102" s="25">
        <v>8.6501151123380513</v>
      </c>
      <c r="K102" s="25">
        <v>6.764366866867616E-2</v>
      </c>
      <c r="L102" s="25">
        <v>0</v>
      </c>
      <c r="M102" s="26">
        <f t="shared" si="12"/>
        <v>44.633593190829131</v>
      </c>
      <c r="N102" s="25">
        <v>5.1121903577450443</v>
      </c>
      <c r="O102" s="25">
        <v>0</v>
      </c>
      <c r="P102" s="25">
        <v>0</v>
      </c>
      <c r="Q102" s="25">
        <v>0</v>
      </c>
      <c r="R102" s="26">
        <f t="shared" si="13"/>
        <v>5.1121903577450443</v>
      </c>
      <c r="S102" s="26">
        <v>14.089142050562682</v>
      </c>
      <c r="T102" s="15">
        <v>2.7132222051639481</v>
      </c>
      <c r="U102" s="15">
        <v>1.1033011335944882</v>
      </c>
      <c r="V102" s="16">
        <f t="shared" si="14"/>
        <v>3.8165233387584365</v>
      </c>
      <c r="W102" s="25">
        <v>17.313950679330443</v>
      </c>
      <c r="X102" s="25">
        <v>11.212863016100224</v>
      </c>
      <c r="Y102" s="26">
        <f t="shared" si="15"/>
        <v>28.526813695430668</v>
      </c>
      <c r="Z102" s="25">
        <v>25.595892125178249</v>
      </c>
      <c r="AA102" s="25">
        <v>13.052596872865376</v>
      </c>
      <c r="AB102" s="26">
        <f t="shared" si="16"/>
        <v>38.648488998043625</v>
      </c>
      <c r="AC102" s="26">
        <v>6.5275861973947267</v>
      </c>
      <c r="AD102" s="26">
        <v>2.4795006685958714</v>
      </c>
      <c r="AE102" s="26">
        <v>20.278447662739499</v>
      </c>
      <c r="AF102" s="26">
        <v>19.398157344126826</v>
      </c>
      <c r="AG102" s="25">
        <v>18.71710978534561</v>
      </c>
      <c r="AH102" s="25">
        <v>8.0265375258678855</v>
      </c>
      <c r="AI102" s="25">
        <v>8.5486276979788158</v>
      </c>
      <c r="AJ102" s="26">
        <f t="shared" si="11"/>
        <v>35.292275009192309</v>
      </c>
      <c r="AK102" s="25">
        <v>5.1610613104125624</v>
      </c>
      <c r="AL102" s="25">
        <v>9.0888384955198003</v>
      </c>
      <c r="AM102" s="26">
        <f t="shared" si="17"/>
        <v>14.249899805932362</v>
      </c>
      <c r="AN102" s="194">
        <f t="shared" si="18"/>
        <v>233.05261831935115</v>
      </c>
      <c r="AO102" s="25">
        <f>(AN102/$AN$133)*PIB_2021_DANE!$T$22</f>
        <v>23.093964226059374</v>
      </c>
      <c r="AP102" s="16">
        <f t="shared" si="19"/>
        <v>256.14658254541052</v>
      </c>
      <c r="AQ102" s="195">
        <f t="shared" si="20"/>
        <v>1.451661773788188E-3</v>
      </c>
      <c r="AZ102" s="147"/>
      <c r="BA102" s="148"/>
      <c r="BB102" s="147"/>
    </row>
    <row r="103" spans="1:54" x14ac:dyDescent="0.25">
      <c r="A103" s="20" t="s">
        <v>18</v>
      </c>
      <c r="B103" s="154" t="s">
        <v>8</v>
      </c>
      <c r="C103" s="74" t="s">
        <v>62</v>
      </c>
      <c r="D103" s="157" t="s">
        <v>38</v>
      </c>
      <c r="E103" s="193" t="s">
        <v>441</v>
      </c>
      <c r="F103" s="156" t="s">
        <v>164</v>
      </c>
      <c r="G103" s="155" t="s">
        <v>290</v>
      </c>
      <c r="H103" s="25">
        <v>7.2893028380221816</v>
      </c>
      <c r="I103" s="25">
        <v>4.9387573413262906</v>
      </c>
      <c r="J103" s="25">
        <v>14.776128572350563</v>
      </c>
      <c r="K103" s="25">
        <v>1.6835940169746088E-3</v>
      </c>
      <c r="L103" s="25">
        <v>0</v>
      </c>
      <c r="M103" s="26">
        <f t="shared" si="12"/>
        <v>27.005872345716007</v>
      </c>
      <c r="N103" s="25">
        <v>10.077705177773957</v>
      </c>
      <c r="O103" s="25">
        <v>0</v>
      </c>
      <c r="P103" s="25">
        <v>0</v>
      </c>
      <c r="Q103" s="25">
        <v>0</v>
      </c>
      <c r="R103" s="26">
        <f t="shared" si="13"/>
        <v>10.077705177773957</v>
      </c>
      <c r="S103" s="26">
        <v>24.021008103612775</v>
      </c>
      <c r="T103" s="15">
        <v>2.201963184767322</v>
      </c>
      <c r="U103" s="15">
        <v>0.38754490723118862</v>
      </c>
      <c r="V103" s="16">
        <f t="shared" si="14"/>
        <v>2.5895080919985105</v>
      </c>
      <c r="W103" s="25">
        <v>19.745559965381631</v>
      </c>
      <c r="X103" s="25">
        <v>3.7794947031230182</v>
      </c>
      <c r="Y103" s="26">
        <f t="shared" si="15"/>
        <v>23.525054668504648</v>
      </c>
      <c r="Z103" s="25">
        <v>12.954924274284696</v>
      </c>
      <c r="AA103" s="25">
        <v>4.6348773039655633</v>
      </c>
      <c r="AB103" s="26">
        <f t="shared" si="16"/>
        <v>17.58980157825026</v>
      </c>
      <c r="AC103" s="26">
        <v>5.5729897530460448</v>
      </c>
      <c r="AD103" s="26">
        <v>2.0950932584687396</v>
      </c>
      <c r="AE103" s="26">
        <v>15.920541373337253</v>
      </c>
      <c r="AF103" s="26">
        <v>12.450524987820033</v>
      </c>
      <c r="AG103" s="25">
        <v>4.3240234320515212</v>
      </c>
      <c r="AH103" s="25">
        <v>4.400176332278666</v>
      </c>
      <c r="AI103" s="25">
        <v>9.7004970667338508</v>
      </c>
      <c r="AJ103" s="26">
        <f t="shared" si="11"/>
        <v>18.42469683106404</v>
      </c>
      <c r="AK103" s="25">
        <v>4.0762783036061725</v>
      </c>
      <c r="AL103" s="25">
        <v>1.3174748294417387</v>
      </c>
      <c r="AM103" s="26">
        <f t="shared" si="17"/>
        <v>5.3937531330479107</v>
      </c>
      <c r="AN103" s="194">
        <f t="shared" si="18"/>
        <v>164.66654930264016</v>
      </c>
      <c r="AO103" s="25">
        <f>(AN103/$AN$133)*PIB_2021_DANE!$T$22</f>
        <v>16.317359685754941</v>
      </c>
      <c r="AP103" s="16">
        <f t="shared" si="19"/>
        <v>180.98390898839511</v>
      </c>
      <c r="AQ103" s="195">
        <f t="shared" si="20"/>
        <v>1.0256916947257589E-3</v>
      </c>
      <c r="AZ103" s="147"/>
      <c r="BA103" s="148"/>
      <c r="BB103" s="147"/>
    </row>
    <row r="104" spans="1:54" x14ac:dyDescent="0.25">
      <c r="A104" s="20" t="s">
        <v>18</v>
      </c>
      <c r="B104" s="154" t="s">
        <v>8</v>
      </c>
      <c r="C104" s="74" t="s">
        <v>63</v>
      </c>
      <c r="D104" s="157" t="s">
        <v>39</v>
      </c>
      <c r="E104" s="193" t="s">
        <v>445</v>
      </c>
      <c r="F104" s="156" t="s">
        <v>165</v>
      </c>
      <c r="G104" s="155" t="s">
        <v>291</v>
      </c>
      <c r="H104" s="25">
        <v>100.32179750861704</v>
      </c>
      <c r="I104" s="25">
        <v>19.753350070812907</v>
      </c>
      <c r="J104" s="25">
        <v>22.617583986767343</v>
      </c>
      <c r="K104" s="25">
        <v>0</v>
      </c>
      <c r="L104" s="25">
        <v>0</v>
      </c>
      <c r="M104" s="26">
        <f t="shared" si="12"/>
        <v>142.69273156619727</v>
      </c>
      <c r="N104" s="25">
        <v>0</v>
      </c>
      <c r="O104" s="25">
        <v>0</v>
      </c>
      <c r="P104" s="25">
        <v>23.606020616567246</v>
      </c>
      <c r="Q104" s="25">
        <v>0</v>
      </c>
      <c r="R104" s="26">
        <f t="shared" si="13"/>
        <v>23.606020616567246</v>
      </c>
      <c r="S104" s="26">
        <v>12.724966156395524</v>
      </c>
      <c r="T104" s="15">
        <v>5.300685839086583</v>
      </c>
      <c r="U104" s="15">
        <v>3.2895576688092438</v>
      </c>
      <c r="V104" s="16">
        <f t="shared" si="14"/>
        <v>8.5902435078958277</v>
      </c>
      <c r="W104" s="25">
        <v>9.5255712448320562</v>
      </c>
      <c r="X104" s="25">
        <v>0.13526335211002441</v>
      </c>
      <c r="Y104" s="26">
        <f t="shared" si="15"/>
        <v>9.660834596942081</v>
      </c>
      <c r="Z104" s="25">
        <v>82.873148246950379</v>
      </c>
      <c r="AA104" s="25">
        <v>26.881794646169087</v>
      </c>
      <c r="AB104" s="26">
        <f t="shared" si="16"/>
        <v>109.75494289311946</v>
      </c>
      <c r="AC104" s="26">
        <v>18.459474909891721</v>
      </c>
      <c r="AD104" s="26">
        <v>15.460777845893157</v>
      </c>
      <c r="AE104" s="26">
        <v>56.639099754203194</v>
      </c>
      <c r="AF104" s="26">
        <v>53.113071852993365</v>
      </c>
      <c r="AG104" s="25">
        <v>42.165810671576821</v>
      </c>
      <c r="AH104" s="25">
        <v>21.133772124796405</v>
      </c>
      <c r="AI104" s="25">
        <v>42.741087696831968</v>
      </c>
      <c r="AJ104" s="26">
        <f t="shared" ref="AJ104:AJ133" si="21">AG104+AH104+AI104</f>
        <v>106.0406704932052</v>
      </c>
      <c r="AK104" s="25">
        <v>13.285044649140678</v>
      </c>
      <c r="AL104" s="25">
        <v>11.015812290216573</v>
      </c>
      <c r="AM104" s="26">
        <f t="shared" si="17"/>
        <v>24.300856939357253</v>
      </c>
      <c r="AN104" s="194">
        <f t="shared" si="18"/>
        <v>581.04369113266125</v>
      </c>
      <c r="AO104" s="25">
        <f>(AN104/$AN$133)*PIB_2021_DANE!$T$22</f>
        <v>57.577564730071849</v>
      </c>
      <c r="AP104" s="16">
        <f t="shared" si="19"/>
        <v>638.62125586273305</v>
      </c>
      <c r="AQ104" s="195">
        <f t="shared" si="20"/>
        <v>3.6192638443660777E-3</v>
      </c>
      <c r="AZ104" s="147"/>
      <c r="BA104" s="148"/>
      <c r="BB104" s="147"/>
    </row>
    <row r="105" spans="1:54" x14ac:dyDescent="0.25">
      <c r="A105" s="20" t="s">
        <v>18</v>
      </c>
      <c r="B105" s="154" t="s">
        <v>8</v>
      </c>
      <c r="C105" s="74" t="s">
        <v>63</v>
      </c>
      <c r="D105" s="157" t="s">
        <v>39</v>
      </c>
      <c r="E105" s="193" t="s">
        <v>445</v>
      </c>
      <c r="F105" s="156" t="s">
        <v>166</v>
      </c>
      <c r="G105" s="155" t="s">
        <v>292</v>
      </c>
      <c r="H105" s="25">
        <v>72.471551343534585</v>
      </c>
      <c r="I105" s="25">
        <v>2.4271655795233991</v>
      </c>
      <c r="J105" s="25">
        <v>5.8573866985443619</v>
      </c>
      <c r="K105" s="25">
        <v>2.296186732821795E-2</v>
      </c>
      <c r="L105" s="25">
        <v>0</v>
      </c>
      <c r="M105" s="26">
        <f t="shared" si="12"/>
        <v>80.77906548893057</v>
      </c>
      <c r="N105" s="25">
        <v>0</v>
      </c>
      <c r="O105" s="25">
        <v>0</v>
      </c>
      <c r="P105" s="25">
        <v>0</v>
      </c>
      <c r="Q105" s="25">
        <v>0</v>
      </c>
      <c r="R105" s="26">
        <f t="shared" si="13"/>
        <v>0</v>
      </c>
      <c r="S105" s="26">
        <v>3.9187243969144485</v>
      </c>
      <c r="T105" s="15">
        <v>1.1368744638800343</v>
      </c>
      <c r="U105" s="15">
        <v>0.46175257249406787</v>
      </c>
      <c r="V105" s="16">
        <f t="shared" si="14"/>
        <v>1.5986270363741022</v>
      </c>
      <c r="W105" s="25">
        <v>3.0562806646590666</v>
      </c>
      <c r="X105" s="25">
        <v>5.7824984665569126</v>
      </c>
      <c r="Y105" s="26">
        <f t="shared" si="15"/>
        <v>8.8387791312159791</v>
      </c>
      <c r="Z105" s="25">
        <v>19.347291551237834</v>
      </c>
      <c r="AA105" s="25">
        <v>2.8649829516725789</v>
      </c>
      <c r="AB105" s="26">
        <f t="shared" si="16"/>
        <v>22.212274502910414</v>
      </c>
      <c r="AC105" s="26">
        <v>3.7518507894304811</v>
      </c>
      <c r="AD105" s="26">
        <v>0.67392289721319409</v>
      </c>
      <c r="AE105" s="26">
        <v>12.541900873323103</v>
      </c>
      <c r="AF105" s="26">
        <v>10.737312167570659</v>
      </c>
      <c r="AG105" s="25">
        <v>5.9831402806778966</v>
      </c>
      <c r="AH105" s="25">
        <v>5.0147452489813906</v>
      </c>
      <c r="AI105" s="25">
        <v>9.3611340581451152</v>
      </c>
      <c r="AJ105" s="26">
        <f t="shared" si="21"/>
        <v>20.359019587804404</v>
      </c>
      <c r="AK105" s="25">
        <v>3.0693701098389004</v>
      </c>
      <c r="AL105" s="25">
        <v>3.5240121991108415</v>
      </c>
      <c r="AM105" s="26">
        <f t="shared" si="17"/>
        <v>6.5933823089497423</v>
      </c>
      <c r="AN105" s="194">
        <f t="shared" si="18"/>
        <v>172.00485918063708</v>
      </c>
      <c r="AO105" s="25">
        <f>(AN105/$AN$133)*PIB_2021_DANE!$T$22</f>
        <v>17.044537380750725</v>
      </c>
      <c r="AP105" s="16">
        <f t="shared" si="19"/>
        <v>189.04939656138782</v>
      </c>
      <c r="AQ105" s="195">
        <f t="shared" si="20"/>
        <v>1.0714013031863812E-3</v>
      </c>
      <c r="AZ105" s="147"/>
      <c r="BA105" s="148"/>
      <c r="BB105" s="147"/>
    </row>
    <row r="106" spans="1:54" x14ac:dyDescent="0.25">
      <c r="A106" s="20" t="s">
        <v>18</v>
      </c>
      <c r="B106" s="154" t="s">
        <v>8</v>
      </c>
      <c r="C106" s="74" t="s">
        <v>63</v>
      </c>
      <c r="D106" s="157" t="s">
        <v>39</v>
      </c>
      <c r="E106" s="193" t="s">
        <v>445</v>
      </c>
      <c r="F106" s="156" t="s">
        <v>167</v>
      </c>
      <c r="G106" s="155" t="s">
        <v>293</v>
      </c>
      <c r="H106" s="25">
        <v>81.872763240361849</v>
      </c>
      <c r="I106" s="25">
        <v>3.6919942571778837</v>
      </c>
      <c r="J106" s="25">
        <v>4.965900527363889</v>
      </c>
      <c r="K106" s="25">
        <v>6.4780298432033076E-2</v>
      </c>
      <c r="L106" s="25">
        <v>0</v>
      </c>
      <c r="M106" s="26">
        <f t="shared" si="12"/>
        <v>90.595438323335642</v>
      </c>
      <c r="N106" s="25">
        <v>0</v>
      </c>
      <c r="O106" s="25">
        <v>0</v>
      </c>
      <c r="P106" s="25">
        <v>0</v>
      </c>
      <c r="Q106" s="25">
        <v>0</v>
      </c>
      <c r="R106" s="26">
        <f t="shared" si="13"/>
        <v>0</v>
      </c>
      <c r="S106" s="26">
        <v>27.440869423539429</v>
      </c>
      <c r="T106" s="15">
        <v>3.6245915231023393</v>
      </c>
      <c r="U106" s="15">
        <v>2.0777678868039389</v>
      </c>
      <c r="V106" s="16">
        <f t="shared" si="14"/>
        <v>5.7023594099062782</v>
      </c>
      <c r="W106" s="25">
        <v>29.180431583307818</v>
      </c>
      <c r="X106" s="25">
        <v>29.779002550933324</v>
      </c>
      <c r="Y106" s="26">
        <f t="shared" si="15"/>
        <v>58.959434134241143</v>
      </c>
      <c r="Z106" s="25">
        <v>70.130559644563178</v>
      </c>
      <c r="AA106" s="25">
        <v>19.339339719819229</v>
      </c>
      <c r="AB106" s="26">
        <f t="shared" si="16"/>
        <v>89.4698993643824</v>
      </c>
      <c r="AC106" s="26">
        <v>7.7393992097254776</v>
      </c>
      <c r="AD106" s="26">
        <v>9.8081345731682514</v>
      </c>
      <c r="AE106" s="26">
        <v>36.092235012337568</v>
      </c>
      <c r="AF106" s="26">
        <v>39.78355543712329</v>
      </c>
      <c r="AG106" s="25">
        <v>34.436806853392532</v>
      </c>
      <c r="AH106" s="25">
        <v>13.295767065942036</v>
      </c>
      <c r="AI106" s="25">
        <v>38.870596143743036</v>
      </c>
      <c r="AJ106" s="26">
        <f t="shared" si="21"/>
        <v>86.603170063077613</v>
      </c>
      <c r="AK106" s="25">
        <v>9.2812407183064458</v>
      </c>
      <c r="AL106" s="25">
        <v>4.2128467734796367</v>
      </c>
      <c r="AM106" s="26">
        <f t="shared" si="17"/>
        <v>13.494087491786082</v>
      </c>
      <c r="AN106" s="194">
        <f t="shared" si="18"/>
        <v>465.6885824426231</v>
      </c>
      <c r="AO106" s="25">
        <f>(AN106/$AN$133)*PIB_2021_DANE!$T$22</f>
        <v>46.146640792841275</v>
      </c>
      <c r="AP106" s="16">
        <f t="shared" si="19"/>
        <v>511.83522323546435</v>
      </c>
      <c r="AQ106" s="195">
        <f t="shared" si="20"/>
        <v>2.9007282496831431E-3</v>
      </c>
      <c r="AZ106" s="147"/>
      <c r="BA106" s="148"/>
      <c r="BB106" s="147"/>
    </row>
    <row r="107" spans="1:54" x14ac:dyDescent="0.25">
      <c r="A107" s="20" t="s">
        <v>18</v>
      </c>
      <c r="B107" s="154" t="s">
        <v>8</v>
      </c>
      <c r="C107" s="74" t="s">
        <v>63</v>
      </c>
      <c r="D107" s="157" t="s">
        <v>39</v>
      </c>
      <c r="E107" s="193" t="s">
        <v>445</v>
      </c>
      <c r="F107" s="156" t="s">
        <v>168</v>
      </c>
      <c r="G107" s="155" t="s">
        <v>294</v>
      </c>
      <c r="H107" s="25">
        <v>16.146730482300043</v>
      </c>
      <c r="I107" s="25">
        <v>1.0391225950275769</v>
      </c>
      <c r="J107" s="25">
        <v>19.927269404211259</v>
      </c>
      <c r="K107" s="25">
        <v>0</v>
      </c>
      <c r="L107" s="25">
        <v>0</v>
      </c>
      <c r="M107" s="26">
        <f t="shared" si="12"/>
        <v>37.11312248153888</v>
      </c>
      <c r="N107" s="25">
        <v>0</v>
      </c>
      <c r="O107" s="25">
        <v>0</v>
      </c>
      <c r="P107" s="25">
        <v>0</v>
      </c>
      <c r="Q107" s="25">
        <v>0</v>
      </c>
      <c r="R107" s="26">
        <f t="shared" si="13"/>
        <v>0</v>
      </c>
      <c r="S107" s="26">
        <v>5.5423056497295873</v>
      </c>
      <c r="T107" s="15">
        <v>0.87228298640394342</v>
      </c>
      <c r="U107" s="15">
        <v>0.82259897267852977</v>
      </c>
      <c r="V107" s="16">
        <f t="shared" si="14"/>
        <v>1.6948819590824731</v>
      </c>
      <c r="W107" s="25">
        <v>4.4782352617027579</v>
      </c>
      <c r="X107" s="25">
        <v>0</v>
      </c>
      <c r="Y107" s="26">
        <f t="shared" si="15"/>
        <v>4.4782352617027579</v>
      </c>
      <c r="Z107" s="25">
        <v>8.5202418157294737</v>
      </c>
      <c r="AA107" s="25">
        <v>4.8035257318178823</v>
      </c>
      <c r="AB107" s="26">
        <f t="shared" si="16"/>
        <v>13.323767547547355</v>
      </c>
      <c r="AC107" s="26">
        <v>2.2532882369096501</v>
      </c>
      <c r="AD107" s="26">
        <v>0.67009188568262246</v>
      </c>
      <c r="AE107" s="26">
        <v>8.5216044763169005</v>
      </c>
      <c r="AF107" s="26">
        <v>7.2605917833386533</v>
      </c>
      <c r="AG107" s="25">
        <v>7.2620253173196074</v>
      </c>
      <c r="AH107" s="25">
        <v>2.5754805912685965</v>
      </c>
      <c r="AI107" s="25">
        <v>4.6318440487681007</v>
      </c>
      <c r="AJ107" s="26">
        <f t="shared" si="21"/>
        <v>14.469349957356304</v>
      </c>
      <c r="AK107" s="25">
        <v>1.8119548775533398</v>
      </c>
      <c r="AL107" s="25">
        <v>1.3630613222975922</v>
      </c>
      <c r="AM107" s="26">
        <f t="shared" si="17"/>
        <v>3.1750161998509321</v>
      </c>
      <c r="AN107" s="194">
        <f t="shared" si="18"/>
        <v>98.502255439056114</v>
      </c>
      <c r="AO107" s="25">
        <f>(AN107/$AN$133)*PIB_2021_DANE!$T$22</f>
        <v>9.760918284035597</v>
      </c>
      <c r="AP107" s="16">
        <f t="shared" si="19"/>
        <v>108.26317372309171</v>
      </c>
      <c r="AQ107" s="195">
        <f t="shared" si="20"/>
        <v>6.1356083396092134E-4</v>
      </c>
      <c r="AZ107" s="147"/>
      <c r="BA107" s="148"/>
      <c r="BB107" s="147"/>
    </row>
    <row r="108" spans="1:54" x14ac:dyDescent="0.25">
      <c r="A108" s="20" t="s">
        <v>18</v>
      </c>
      <c r="B108" s="154" t="s">
        <v>8</v>
      </c>
      <c r="C108" s="74" t="s">
        <v>63</v>
      </c>
      <c r="D108" s="157" t="s">
        <v>39</v>
      </c>
      <c r="E108" s="193" t="s">
        <v>445</v>
      </c>
      <c r="F108" s="156" t="s">
        <v>169</v>
      </c>
      <c r="G108" s="155" t="s">
        <v>295</v>
      </c>
      <c r="H108" s="25">
        <v>28.504423245926265</v>
      </c>
      <c r="I108" s="25">
        <v>28.258459049353206</v>
      </c>
      <c r="J108" s="25">
        <v>3.508657989120783</v>
      </c>
      <c r="K108" s="25">
        <v>3.319965906614323</v>
      </c>
      <c r="L108" s="25">
        <v>0</v>
      </c>
      <c r="M108" s="26">
        <f t="shared" si="12"/>
        <v>63.591506191014574</v>
      </c>
      <c r="N108" s="25">
        <v>0</v>
      </c>
      <c r="O108" s="25">
        <v>0</v>
      </c>
      <c r="P108" s="25">
        <v>0</v>
      </c>
      <c r="Q108" s="25">
        <v>0</v>
      </c>
      <c r="R108" s="26">
        <f t="shared" si="13"/>
        <v>0</v>
      </c>
      <c r="S108" s="26">
        <v>29.208494111625559</v>
      </c>
      <c r="T108" s="15">
        <v>2.2834698077533475</v>
      </c>
      <c r="U108" s="15">
        <v>1.4439914852183644</v>
      </c>
      <c r="V108" s="16">
        <f t="shared" si="14"/>
        <v>3.7274612929717117</v>
      </c>
      <c r="W108" s="25">
        <v>10.386351342070068</v>
      </c>
      <c r="X108" s="25">
        <v>0.55165148453795942</v>
      </c>
      <c r="Y108" s="26">
        <f t="shared" si="15"/>
        <v>10.938002826608027</v>
      </c>
      <c r="Z108" s="25">
        <v>58.787435598882354</v>
      </c>
      <c r="AA108" s="25">
        <v>7.6940660544627253</v>
      </c>
      <c r="AB108" s="26">
        <f t="shared" si="16"/>
        <v>66.481501653345077</v>
      </c>
      <c r="AC108" s="26">
        <v>6.7062849299656015</v>
      </c>
      <c r="AD108" s="26">
        <v>3.9445841333277025</v>
      </c>
      <c r="AE108" s="26">
        <v>27.442378319915189</v>
      </c>
      <c r="AF108" s="26">
        <v>23.543392745799292</v>
      </c>
      <c r="AG108" s="25">
        <v>9.9764606506860005</v>
      </c>
      <c r="AH108" s="25">
        <v>7.49260200947377</v>
      </c>
      <c r="AI108" s="25">
        <v>15.10902222087392</v>
      </c>
      <c r="AJ108" s="26">
        <f t="shared" si="21"/>
        <v>32.578084881033689</v>
      </c>
      <c r="AK108" s="25">
        <v>4.908022748156605</v>
      </c>
      <c r="AL108" s="25">
        <v>12.709564580026484</v>
      </c>
      <c r="AM108" s="26">
        <f t="shared" si="17"/>
        <v>17.617587328183088</v>
      </c>
      <c r="AN108" s="194">
        <f t="shared" si="18"/>
        <v>285.77927841378954</v>
      </c>
      <c r="AO108" s="25">
        <f>(AN108/$AN$133)*PIB_2021_DANE!$T$22</f>
        <v>28.31882550743741</v>
      </c>
      <c r="AP108" s="16">
        <f t="shared" si="19"/>
        <v>314.09810392122694</v>
      </c>
      <c r="AQ108" s="195">
        <f t="shared" si="20"/>
        <v>1.7800909391440351E-3</v>
      </c>
      <c r="AZ108" s="147"/>
      <c r="BA108" s="148"/>
      <c r="BB108" s="147"/>
    </row>
    <row r="109" spans="1:54" x14ac:dyDescent="0.25">
      <c r="A109" s="20" t="s">
        <v>18</v>
      </c>
      <c r="B109" s="154" t="s">
        <v>8</v>
      </c>
      <c r="C109" s="74" t="s">
        <v>64</v>
      </c>
      <c r="D109" s="157" t="s">
        <v>40</v>
      </c>
      <c r="E109" s="193" t="s">
        <v>441</v>
      </c>
      <c r="F109" s="156" t="s">
        <v>170</v>
      </c>
      <c r="G109" s="155" t="s">
        <v>296</v>
      </c>
      <c r="H109" s="25">
        <v>62.16421329671202</v>
      </c>
      <c r="I109" s="25">
        <v>23.144947651721765</v>
      </c>
      <c r="J109" s="25">
        <v>11.501632013726027</v>
      </c>
      <c r="K109" s="25">
        <v>1.1758050718487421E-2</v>
      </c>
      <c r="L109" s="25">
        <v>0</v>
      </c>
      <c r="M109" s="26">
        <f t="shared" si="12"/>
        <v>96.822551012878293</v>
      </c>
      <c r="N109" s="25">
        <v>0</v>
      </c>
      <c r="O109" s="25">
        <v>0</v>
      </c>
      <c r="P109" s="25">
        <v>0</v>
      </c>
      <c r="Q109" s="25">
        <v>0</v>
      </c>
      <c r="R109" s="26">
        <f t="shared" si="13"/>
        <v>0</v>
      </c>
      <c r="S109" s="26">
        <v>2.000134151043949</v>
      </c>
      <c r="T109" s="15">
        <v>1.3825432422830413</v>
      </c>
      <c r="U109" s="15">
        <v>0.6136220789066742</v>
      </c>
      <c r="V109" s="16">
        <f t="shared" si="14"/>
        <v>1.9961653211897155</v>
      </c>
      <c r="W109" s="25">
        <v>8.8590669328168197</v>
      </c>
      <c r="X109" s="25">
        <v>3.1158718938293206</v>
      </c>
      <c r="Y109" s="26">
        <f t="shared" si="15"/>
        <v>11.97493882664614</v>
      </c>
      <c r="Z109" s="25">
        <v>21.50782204295723</v>
      </c>
      <c r="AA109" s="25">
        <v>5.4328429262527047</v>
      </c>
      <c r="AB109" s="26">
        <f t="shared" si="16"/>
        <v>26.940664969209934</v>
      </c>
      <c r="AC109" s="26">
        <v>6.3240458202235788</v>
      </c>
      <c r="AD109" s="26">
        <v>2.489780281088084</v>
      </c>
      <c r="AE109" s="26">
        <v>17.828436039947938</v>
      </c>
      <c r="AF109" s="26">
        <v>14.408729924920756</v>
      </c>
      <c r="AG109" s="25">
        <v>4.6802934782333399</v>
      </c>
      <c r="AH109" s="25">
        <v>9.7975624179346763</v>
      </c>
      <c r="AI109" s="25">
        <v>18.300191971829975</v>
      </c>
      <c r="AJ109" s="26">
        <f t="shared" si="21"/>
        <v>32.778047867997991</v>
      </c>
      <c r="AK109" s="25">
        <v>4.6381076316923338</v>
      </c>
      <c r="AL109" s="25">
        <v>3.4912705191591296</v>
      </c>
      <c r="AM109" s="26">
        <f t="shared" si="17"/>
        <v>8.1293781508514638</v>
      </c>
      <c r="AN109" s="194">
        <f t="shared" si="18"/>
        <v>221.69287236599786</v>
      </c>
      <c r="AO109" s="25">
        <f>(AN109/$AN$133)*PIB_2021_DANE!$T$22</f>
        <v>21.968288966301603</v>
      </c>
      <c r="AP109" s="16">
        <f t="shared" si="19"/>
        <v>243.66116133229946</v>
      </c>
      <c r="AQ109" s="195">
        <f t="shared" si="20"/>
        <v>1.3809030366439816E-3</v>
      </c>
      <c r="AZ109" s="147"/>
      <c r="BA109" s="148"/>
      <c r="BB109" s="147"/>
    </row>
    <row r="110" spans="1:54" x14ac:dyDescent="0.25">
      <c r="A110" s="20" t="s">
        <v>18</v>
      </c>
      <c r="B110" s="154" t="s">
        <v>8</v>
      </c>
      <c r="C110" s="74" t="s">
        <v>64</v>
      </c>
      <c r="D110" s="157" t="s">
        <v>40</v>
      </c>
      <c r="E110" s="193" t="s">
        <v>441</v>
      </c>
      <c r="F110" s="156" t="s">
        <v>171</v>
      </c>
      <c r="G110" s="155" t="s">
        <v>297</v>
      </c>
      <c r="H110" s="25">
        <v>106.68204416231484</v>
      </c>
      <c r="I110" s="25">
        <v>12.956910493713186</v>
      </c>
      <c r="J110" s="25">
        <v>10.992499418034146</v>
      </c>
      <c r="K110" s="25">
        <v>3.6051115859327076E-2</v>
      </c>
      <c r="L110" s="25">
        <v>0</v>
      </c>
      <c r="M110" s="26">
        <f t="shared" si="12"/>
        <v>130.66750518992148</v>
      </c>
      <c r="N110" s="25">
        <v>0</v>
      </c>
      <c r="O110" s="25">
        <v>0</v>
      </c>
      <c r="P110" s="25">
        <v>0</v>
      </c>
      <c r="Q110" s="25">
        <v>0</v>
      </c>
      <c r="R110" s="26">
        <f t="shared" si="13"/>
        <v>0</v>
      </c>
      <c r="S110" s="26">
        <v>10.486263680490719</v>
      </c>
      <c r="T110" s="15">
        <v>4.2210300646527248</v>
      </c>
      <c r="U110" s="15">
        <v>0.89883672375549983</v>
      </c>
      <c r="V110" s="16">
        <f t="shared" si="14"/>
        <v>5.119866788408225</v>
      </c>
      <c r="W110" s="25">
        <v>28.247741224735176</v>
      </c>
      <c r="X110" s="25">
        <v>0</v>
      </c>
      <c r="Y110" s="26">
        <f t="shared" si="15"/>
        <v>28.247741224735176</v>
      </c>
      <c r="Z110" s="25">
        <v>20.338333119564531</v>
      </c>
      <c r="AA110" s="25">
        <v>7.6111101232535852</v>
      </c>
      <c r="AB110" s="26">
        <f t="shared" si="16"/>
        <v>27.949443242818116</v>
      </c>
      <c r="AC110" s="26">
        <v>7.4558759860283477</v>
      </c>
      <c r="AD110" s="26">
        <v>3.2931954751186576</v>
      </c>
      <c r="AE110" s="26">
        <v>22.437389122218413</v>
      </c>
      <c r="AF110" s="26">
        <v>18.833444217785157</v>
      </c>
      <c r="AG110" s="25">
        <v>10.621585934603234</v>
      </c>
      <c r="AH110" s="25">
        <v>9.9978709512566528</v>
      </c>
      <c r="AI110" s="25">
        <v>20.278094949860758</v>
      </c>
      <c r="AJ110" s="26">
        <f t="shared" si="21"/>
        <v>40.897551835720648</v>
      </c>
      <c r="AK110" s="25">
        <v>5.9132823832739057</v>
      </c>
      <c r="AL110" s="25">
        <v>5.3638427533207231</v>
      </c>
      <c r="AM110" s="26">
        <f t="shared" si="17"/>
        <v>11.277125136594629</v>
      </c>
      <c r="AN110" s="194">
        <f t="shared" si="18"/>
        <v>306.66540189983954</v>
      </c>
      <c r="AO110" s="25">
        <f>(AN110/$AN$133)*PIB_2021_DANE!$T$22</f>
        <v>30.3885014119018</v>
      </c>
      <c r="AP110" s="16">
        <f t="shared" si="19"/>
        <v>337.05390331174135</v>
      </c>
      <c r="AQ110" s="195">
        <f t="shared" si="20"/>
        <v>1.9101885423632862E-3</v>
      </c>
      <c r="AZ110" s="147"/>
      <c r="BA110" s="148"/>
      <c r="BB110" s="147"/>
    </row>
    <row r="111" spans="1:54" x14ac:dyDescent="0.25">
      <c r="A111" s="20" t="s">
        <v>18</v>
      </c>
      <c r="B111" s="154" t="s">
        <v>8</v>
      </c>
      <c r="C111" s="74" t="s">
        <v>64</v>
      </c>
      <c r="D111" s="157" t="s">
        <v>40</v>
      </c>
      <c r="E111" s="193" t="s">
        <v>445</v>
      </c>
      <c r="F111" s="156" t="s">
        <v>172</v>
      </c>
      <c r="G111" s="155" t="s">
        <v>298</v>
      </c>
      <c r="H111" s="25">
        <v>114.43707779129404</v>
      </c>
      <c r="I111" s="25">
        <v>14.142612788132634</v>
      </c>
      <c r="J111" s="25">
        <v>28.082605139284379</v>
      </c>
      <c r="K111" s="25">
        <v>2.045659102975609E-2</v>
      </c>
      <c r="L111" s="25">
        <v>0</v>
      </c>
      <c r="M111" s="26">
        <f t="shared" si="12"/>
        <v>156.68275230974081</v>
      </c>
      <c r="N111" s="25">
        <v>0</v>
      </c>
      <c r="O111" s="25">
        <v>0</v>
      </c>
      <c r="P111" s="25">
        <v>0</v>
      </c>
      <c r="Q111" s="25">
        <v>0</v>
      </c>
      <c r="R111" s="26">
        <f t="shared" si="13"/>
        <v>0</v>
      </c>
      <c r="S111" s="26">
        <v>9.6465695636907878</v>
      </c>
      <c r="T111" s="15">
        <v>14.488459682537952</v>
      </c>
      <c r="U111" s="15">
        <v>0.85207664269028005</v>
      </c>
      <c r="V111" s="16">
        <f t="shared" si="14"/>
        <v>15.340536325228232</v>
      </c>
      <c r="W111" s="25">
        <v>5.9102600817925808</v>
      </c>
      <c r="X111" s="25">
        <v>3.7180629429722156</v>
      </c>
      <c r="Y111" s="26">
        <f t="shared" si="15"/>
        <v>9.6283230247647964</v>
      </c>
      <c r="Z111" s="25">
        <v>24.429271174057437</v>
      </c>
      <c r="AA111" s="25">
        <v>9.8614168673611573</v>
      </c>
      <c r="AB111" s="26">
        <f t="shared" si="16"/>
        <v>34.290688041418591</v>
      </c>
      <c r="AC111" s="26">
        <v>5.8126035177244999</v>
      </c>
      <c r="AD111" s="26">
        <v>3.2307807034602689</v>
      </c>
      <c r="AE111" s="26">
        <v>21.533980456890223</v>
      </c>
      <c r="AF111" s="26">
        <v>18.393280207835154</v>
      </c>
      <c r="AG111" s="25">
        <v>8.2581242493775022</v>
      </c>
      <c r="AH111" s="25">
        <v>9.0112489053887721</v>
      </c>
      <c r="AI111" s="25">
        <v>18.048435809400985</v>
      </c>
      <c r="AJ111" s="26">
        <f t="shared" si="21"/>
        <v>35.317808964167256</v>
      </c>
      <c r="AK111" s="25">
        <v>6.2893766417983237</v>
      </c>
      <c r="AL111" s="25">
        <v>3.8937413234886793</v>
      </c>
      <c r="AM111" s="26">
        <f t="shared" si="17"/>
        <v>10.183117965287003</v>
      </c>
      <c r="AN111" s="194">
        <f t="shared" si="18"/>
        <v>320.06044108020762</v>
      </c>
      <c r="AO111" s="25">
        <f>(AN111/$AN$133)*PIB_2021_DANE!$T$22</f>
        <v>31.715860691831409</v>
      </c>
      <c r="AP111" s="16">
        <f t="shared" si="19"/>
        <v>351.77630177203901</v>
      </c>
      <c r="AQ111" s="195">
        <f t="shared" si="20"/>
        <v>1.9936249202798383E-3</v>
      </c>
      <c r="AZ111" s="147"/>
      <c r="BA111" s="148"/>
      <c r="BB111" s="147"/>
    </row>
    <row r="112" spans="1:54" x14ac:dyDescent="0.25">
      <c r="A112" s="20" t="s">
        <v>18</v>
      </c>
      <c r="B112" s="154" t="s">
        <v>8</v>
      </c>
      <c r="C112" s="74" t="s">
        <v>64</v>
      </c>
      <c r="D112" s="157" t="s">
        <v>40</v>
      </c>
      <c r="E112" s="193" t="s">
        <v>441</v>
      </c>
      <c r="F112" s="156" t="s">
        <v>173</v>
      </c>
      <c r="G112" s="155" t="s">
        <v>299</v>
      </c>
      <c r="H112" s="25">
        <v>14.810992982719526</v>
      </c>
      <c r="I112" s="25">
        <v>550.05342670892151</v>
      </c>
      <c r="J112" s="25">
        <v>45.422344955989665</v>
      </c>
      <c r="K112" s="25">
        <v>3.0100765232068576</v>
      </c>
      <c r="L112" s="25">
        <v>0</v>
      </c>
      <c r="M112" s="26">
        <f t="shared" si="12"/>
        <v>613.29684117083752</v>
      </c>
      <c r="N112" s="25">
        <v>0</v>
      </c>
      <c r="O112" s="25">
        <v>0</v>
      </c>
      <c r="P112" s="25">
        <v>2.2732575107541404</v>
      </c>
      <c r="Q112" s="25">
        <v>0</v>
      </c>
      <c r="R112" s="26">
        <f t="shared" si="13"/>
        <v>2.2732575107541404</v>
      </c>
      <c r="S112" s="26">
        <v>10.410086014330727</v>
      </c>
      <c r="T112" s="15">
        <v>3.5725195291232041</v>
      </c>
      <c r="U112" s="15">
        <v>1.2486027616494093</v>
      </c>
      <c r="V112" s="16">
        <f t="shared" si="14"/>
        <v>4.8211222907726139</v>
      </c>
      <c r="W112" s="25">
        <v>20.752992630298028</v>
      </c>
      <c r="X112" s="25">
        <v>7.4573585185056706</v>
      </c>
      <c r="Y112" s="26">
        <f t="shared" si="15"/>
        <v>28.210351148803699</v>
      </c>
      <c r="Z112" s="25">
        <v>37.169368256794947</v>
      </c>
      <c r="AA112" s="25">
        <v>15.717102796223839</v>
      </c>
      <c r="AB112" s="26">
        <f t="shared" si="16"/>
        <v>52.886471053018788</v>
      </c>
      <c r="AC112" s="26">
        <v>11.76312511474792</v>
      </c>
      <c r="AD112" s="26">
        <v>7.1623179060822251</v>
      </c>
      <c r="AE112" s="26">
        <v>40.363757928287946</v>
      </c>
      <c r="AF112" s="26">
        <v>39.83355299223404</v>
      </c>
      <c r="AG112" s="25">
        <v>24.692956836414954</v>
      </c>
      <c r="AH112" s="25">
        <v>20.292909073250019</v>
      </c>
      <c r="AI112" s="25">
        <v>35.716807828453263</v>
      </c>
      <c r="AJ112" s="26">
        <f t="shared" si="21"/>
        <v>80.702673738118236</v>
      </c>
      <c r="AK112" s="25">
        <v>9.0440059035915255</v>
      </c>
      <c r="AL112" s="25">
        <v>4.270270642933407</v>
      </c>
      <c r="AM112" s="26">
        <f t="shared" si="17"/>
        <v>13.314276546524933</v>
      </c>
      <c r="AN112" s="194">
        <f t="shared" si="18"/>
        <v>905.03783341451276</v>
      </c>
      <c r="AO112" s="25">
        <f>(AN112/$AN$133)*PIB_2021_DANE!$T$22</f>
        <v>89.683229044286449</v>
      </c>
      <c r="AP112" s="16">
        <f t="shared" si="19"/>
        <v>994.72106245879922</v>
      </c>
      <c r="AQ112" s="195">
        <f t="shared" si="20"/>
        <v>5.6373914014543397E-3</v>
      </c>
      <c r="AZ112" s="147"/>
      <c r="BA112" s="148"/>
      <c r="BB112" s="147"/>
    </row>
    <row r="113" spans="1:54" x14ac:dyDescent="0.25">
      <c r="A113" s="20" t="s">
        <v>18</v>
      </c>
      <c r="B113" s="154" t="s">
        <v>8</v>
      </c>
      <c r="C113" s="74" t="s">
        <v>65</v>
      </c>
      <c r="D113" s="157" t="s">
        <v>41</v>
      </c>
      <c r="E113" s="193" t="s">
        <v>444</v>
      </c>
      <c r="F113" s="156" t="s">
        <v>174</v>
      </c>
      <c r="G113" s="155" t="s">
        <v>300</v>
      </c>
      <c r="H113" s="25">
        <v>7.5632700517615694</v>
      </c>
      <c r="I113" s="25">
        <v>9.8815378640658551</v>
      </c>
      <c r="J113" s="25">
        <v>3.6913661177091268</v>
      </c>
      <c r="K113" s="25">
        <v>3.4028247691664841E-2</v>
      </c>
      <c r="L113" s="25">
        <v>0</v>
      </c>
      <c r="M113" s="26">
        <f t="shared" si="12"/>
        <v>21.170202281228217</v>
      </c>
      <c r="N113" s="25">
        <v>0</v>
      </c>
      <c r="O113" s="25">
        <v>0</v>
      </c>
      <c r="P113" s="25">
        <v>0</v>
      </c>
      <c r="Q113" s="25">
        <v>0</v>
      </c>
      <c r="R113" s="26">
        <f t="shared" si="13"/>
        <v>0</v>
      </c>
      <c r="S113" s="26">
        <v>0.63490751116309441</v>
      </c>
      <c r="T113" s="15">
        <v>0.49236953718489629</v>
      </c>
      <c r="U113" s="15">
        <v>0.24585224183619064</v>
      </c>
      <c r="V113" s="16">
        <f t="shared" si="14"/>
        <v>0.73822177902108699</v>
      </c>
      <c r="W113" s="25">
        <v>8.1268306272321862</v>
      </c>
      <c r="X113" s="25">
        <v>0.60039128758977967</v>
      </c>
      <c r="Y113" s="26">
        <f t="shared" si="15"/>
        <v>8.7272219148219659</v>
      </c>
      <c r="Z113" s="25">
        <v>5.4494664791969205</v>
      </c>
      <c r="AA113" s="25">
        <v>1.9554874079749129</v>
      </c>
      <c r="AB113" s="26">
        <f t="shared" si="16"/>
        <v>7.4049538871718337</v>
      </c>
      <c r="AC113" s="26">
        <v>1.8457034933860881</v>
      </c>
      <c r="AD113" s="26">
        <v>0.71987072916411421</v>
      </c>
      <c r="AE113" s="26">
        <v>7.2661748402956574</v>
      </c>
      <c r="AF113" s="26">
        <v>4.875021291277962</v>
      </c>
      <c r="AG113" s="25">
        <v>3.4777679811652167</v>
      </c>
      <c r="AH113" s="25">
        <v>2.4867994430590978</v>
      </c>
      <c r="AI113" s="25">
        <v>6.4763390059396091</v>
      </c>
      <c r="AJ113" s="26">
        <f t="shared" si="21"/>
        <v>12.440906430163924</v>
      </c>
      <c r="AK113" s="25">
        <v>1.4397435686454618</v>
      </c>
      <c r="AL113" s="25">
        <v>0.99131732530734029</v>
      </c>
      <c r="AM113" s="26">
        <f t="shared" si="17"/>
        <v>2.431060893952802</v>
      </c>
      <c r="AN113" s="194">
        <f t="shared" si="18"/>
        <v>68.254245051646748</v>
      </c>
      <c r="AO113" s="25">
        <f>(AN113/$AN$133)*PIB_2021_DANE!$T$22</f>
        <v>6.7635416622501747</v>
      </c>
      <c r="AP113" s="16">
        <f t="shared" si="19"/>
        <v>75.017786713896925</v>
      </c>
      <c r="AQ113" s="195">
        <f t="shared" si="20"/>
        <v>4.2514896058569641E-4</v>
      </c>
      <c r="AZ113" s="147"/>
      <c r="BA113" s="148"/>
      <c r="BB113" s="147"/>
    </row>
    <row r="114" spans="1:54" x14ac:dyDescent="0.25">
      <c r="A114" s="20" t="s">
        <v>18</v>
      </c>
      <c r="B114" s="154" t="s">
        <v>8</v>
      </c>
      <c r="C114" s="74" t="s">
        <v>65</v>
      </c>
      <c r="D114" s="157" t="s">
        <v>41</v>
      </c>
      <c r="E114" s="193" t="s">
        <v>444</v>
      </c>
      <c r="F114" s="156" t="s">
        <v>175</v>
      </c>
      <c r="G114" s="155" t="s">
        <v>301</v>
      </c>
      <c r="H114" s="25">
        <v>10.3348349361845</v>
      </c>
      <c r="I114" s="25">
        <v>52.186119662453216</v>
      </c>
      <c r="J114" s="25">
        <v>88.325158170480165</v>
      </c>
      <c r="K114" s="25">
        <v>7.8689502658620854E-3</v>
      </c>
      <c r="L114" s="25">
        <v>0</v>
      </c>
      <c r="M114" s="26">
        <f t="shared" si="12"/>
        <v>150.85398171938377</v>
      </c>
      <c r="N114" s="25">
        <v>0</v>
      </c>
      <c r="O114" s="25">
        <v>0</v>
      </c>
      <c r="P114" s="25">
        <v>0</v>
      </c>
      <c r="Q114" s="25">
        <v>0</v>
      </c>
      <c r="R114" s="26">
        <f t="shared" si="13"/>
        <v>0</v>
      </c>
      <c r="S114" s="26">
        <v>12.574154080047983</v>
      </c>
      <c r="T114" s="15">
        <v>18.854969291733241</v>
      </c>
      <c r="U114" s="15">
        <v>0.74873631390368167</v>
      </c>
      <c r="V114" s="16">
        <f t="shared" si="14"/>
        <v>19.603705605636922</v>
      </c>
      <c r="W114" s="25">
        <v>14.850073884412014</v>
      </c>
      <c r="X114" s="25">
        <v>0.11286574605387061</v>
      </c>
      <c r="Y114" s="26">
        <f t="shared" si="15"/>
        <v>14.962939630465884</v>
      </c>
      <c r="Z114" s="25">
        <v>28.357605226942166</v>
      </c>
      <c r="AA114" s="25">
        <v>11.707956518071635</v>
      </c>
      <c r="AB114" s="26">
        <f t="shared" si="16"/>
        <v>40.065561745013802</v>
      </c>
      <c r="AC114" s="26">
        <v>6.2003608050531023</v>
      </c>
      <c r="AD114" s="26">
        <v>3.1673246565795368</v>
      </c>
      <c r="AE114" s="26">
        <v>24.140268881232938</v>
      </c>
      <c r="AF114" s="26">
        <v>19.968749532889152</v>
      </c>
      <c r="AG114" s="25">
        <v>12.796998203504817</v>
      </c>
      <c r="AH114" s="25">
        <v>6.1002449833781602</v>
      </c>
      <c r="AI114" s="25">
        <v>12.003745715646918</v>
      </c>
      <c r="AJ114" s="26">
        <f t="shared" si="21"/>
        <v>30.900988902529896</v>
      </c>
      <c r="AK114" s="25">
        <v>6.130778890911599</v>
      </c>
      <c r="AL114" s="25">
        <v>1.9969906179781196</v>
      </c>
      <c r="AM114" s="26">
        <f t="shared" si="17"/>
        <v>8.1277695088897186</v>
      </c>
      <c r="AN114" s="194">
        <f t="shared" si="18"/>
        <v>330.56580506772269</v>
      </c>
      <c r="AO114" s="25">
        <f>(AN114/$AN$133)*PIB_2021_DANE!$T$22</f>
        <v>32.75687238206249</v>
      </c>
      <c r="AP114" s="16">
        <f t="shared" si="19"/>
        <v>363.3226774497852</v>
      </c>
      <c r="AQ114" s="195">
        <f t="shared" si="20"/>
        <v>2.0590617964255909E-3</v>
      </c>
      <c r="AZ114" s="147"/>
      <c r="BA114" s="148"/>
      <c r="BB114" s="147"/>
    </row>
    <row r="115" spans="1:54" x14ac:dyDescent="0.25">
      <c r="A115" s="20" t="s">
        <v>18</v>
      </c>
      <c r="B115" s="154" t="s">
        <v>8</v>
      </c>
      <c r="C115" s="74" t="s">
        <v>65</v>
      </c>
      <c r="D115" s="157" t="s">
        <v>41</v>
      </c>
      <c r="E115" s="193" t="s">
        <v>444</v>
      </c>
      <c r="F115" s="156" t="s">
        <v>176</v>
      </c>
      <c r="G115" s="155" t="s">
        <v>302</v>
      </c>
      <c r="H115" s="25">
        <v>0</v>
      </c>
      <c r="I115" s="25">
        <v>4.4704861727830503</v>
      </c>
      <c r="J115" s="25">
        <v>2.1550980182302046</v>
      </c>
      <c r="K115" s="25">
        <v>0</v>
      </c>
      <c r="L115" s="25">
        <v>0</v>
      </c>
      <c r="M115" s="26">
        <f t="shared" si="12"/>
        <v>6.6255841910132549</v>
      </c>
      <c r="N115" s="25">
        <v>0</v>
      </c>
      <c r="O115" s="25">
        <v>0</v>
      </c>
      <c r="P115" s="25">
        <v>1.4053844343629351</v>
      </c>
      <c r="Q115" s="25">
        <v>0</v>
      </c>
      <c r="R115" s="26">
        <f t="shared" si="13"/>
        <v>1.4053844343629351</v>
      </c>
      <c r="S115" s="26">
        <v>3.7717443202419196</v>
      </c>
      <c r="T115" s="15">
        <v>2.0933036594052279</v>
      </c>
      <c r="U115" s="15">
        <v>0.77776998674428022</v>
      </c>
      <c r="V115" s="16">
        <f t="shared" si="14"/>
        <v>2.8710736461495081</v>
      </c>
      <c r="W115" s="25">
        <v>8.8702452604295754</v>
      </c>
      <c r="X115" s="25">
        <v>0.98344566566257707</v>
      </c>
      <c r="Y115" s="26">
        <f t="shared" si="15"/>
        <v>9.8536909260921526</v>
      </c>
      <c r="Z115" s="25">
        <v>35.755119534531673</v>
      </c>
      <c r="AA115" s="25">
        <v>18.982566595876246</v>
      </c>
      <c r="AB115" s="26">
        <f t="shared" si="16"/>
        <v>54.737686130407923</v>
      </c>
      <c r="AC115" s="26">
        <v>3.8365911054387984</v>
      </c>
      <c r="AD115" s="26">
        <v>1.8746115453225043</v>
      </c>
      <c r="AE115" s="26">
        <v>12.904823614930667</v>
      </c>
      <c r="AF115" s="26">
        <v>13.311062914765602</v>
      </c>
      <c r="AG115" s="25">
        <v>5.1611524811776253</v>
      </c>
      <c r="AH115" s="25">
        <v>4.3801432058159842</v>
      </c>
      <c r="AI115" s="25">
        <v>8.9678443177766063</v>
      </c>
      <c r="AJ115" s="26">
        <f t="shared" si="21"/>
        <v>18.509140004770217</v>
      </c>
      <c r="AK115" s="25">
        <v>3.3445178537920328</v>
      </c>
      <c r="AL115" s="25">
        <v>0.42186395322403253</v>
      </c>
      <c r="AM115" s="26">
        <f t="shared" si="17"/>
        <v>3.7663818070160655</v>
      </c>
      <c r="AN115" s="194">
        <f t="shared" si="18"/>
        <v>133.46777464051155</v>
      </c>
      <c r="AO115" s="25">
        <f>(AN115/$AN$133)*PIB_2021_DANE!$T$22</f>
        <v>13.225768648760956</v>
      </c>
      <c r="AP115" s="16">
        <f t="shared" si="19"/>
        <v>146.6935432892725</v>
      </c>
      <c r="AQ115" s="195">
        <f t="shared" si="20"/>
        <v>8.3135760445614097E-4</v>
      </c>
      <c r="AZ115" s="147"/>
      <c r="BA115" s="148"/>
      <c r="BB115" s="147"/>
    </row>
    <row r="116" spans="1:54" x14ac:dyDescent="0.25">
      <c r="A116" s="20" t="s">
        <v>18</v>
      </c>
      <c r="B116" s="154" t="s">
        <v>8</v>
      </c>
      <c r="C116" s="74" t="s">
        <v>65</v>
      </c>
      <c r="D116" s="157" t="s">
        <v>41</v>
      </c>
      <c r="E116" s="193" t="s">
        <v>444</v>
      </c>
      <c r="F116" s="156" t="s">
        <v>177</v>
      </c>
      <c r="G116" s="155" t="s">
        <v>303</v>
      </c>
      <c r="H116" s="25">
        <v>12.642287211065831</v>
      </c>
      <c r="I116" s="25">
        <v>3.2765883718328048</v>
      </c>
      <c r="J116" s="25">
        <v>1.085632499012209</v>
      </c>
      <c r="K116" s="25">
        <v>0</v>
      </c>
      <c r="L116" s="25">
        <v>0</v>
      </c>
      <c r="M116" s="26">
        <f t="shared" si="12"/>
        <v>17.004508081910846</v>
      </c>
      <c r="N116" s="25">
        <v>0</v>
      </c>
      <c r="O116" s="25">
        <v>0</v>
      </c>
      <c r="P116" s="25">
        <v>0</v>
      </c>
      <c r="Q116" s="25">
        <v>0</v>
      </c>
      <c r="R116" s="26">
        <f t="shared" si="13"/>
        <v>0</v>
      </c>
      <c r="S116" s="26">
        <v>5.2931516540407832</v>
      </c>
      <c r="T116" s="15">
        <v>0.64562324249471736</v>
      </c>
      <c r="U116" s="15">
        <v>0.21042962382992378</v>
      </c>
      <c r="V116" s="16">
        <f t="shared" si="14"/>
        <v>0.85605286632464117</v>
      </c>
      <c r="W116" s="25">
        <v>5.4769429922152373</v>
      </c>
      <c r="X116" s="25">
        <v>1.2223075775805872</v>
      </c>
      <c r="Y116" s="26">
        <f t="shared" si="15"/>
        <v>6.699250569795824</v>
      </c>
      <c r="Z116" s="25">
        <v>7.5080377979031709</v>
      </c>
      <c r="AA116" s="25">
        <v>1.627065647519901</v>
      </c>
      <c r="AB116" s="26">
        <f t="shared" si="16"/>
        <v>9.1351034454230717</v>
      </c>
      <c r="AC116" s="26">
        <v>2.3108243310029999</v>
      </c>
      <c r="AD116" s="26">
        <v>0.67307228212731285</v>
      </c>
      <c r="AE116" s="26">
        <v>12.790190452095112</v>
      </c>
      <c r="AF116" s="26">
        <v>7.2228978359586904</v>
      </c>
      <c r="AG116" s="25">
        <v>7.4475048663124932</v>
      </c>
      <c r="AH116" s="25">
        <v>3.6065994915252757</v>
      </c>
      <c r="AI116" s="25">
        <v>7.4433229774315199</v>
      </c>
      <c r="AJ116" s="26">
        <f t="shared" si="21"/>
        <v>18.49742733526929</v>
      </c>
      <c r="AK116" s="25">
        <v>2.040599690229377</v>
      </c>
      <c r="AL116" s="25">
        <v>0.25765183531234953</v>
      </c>
      <c r="AM116" s="26">
        <f t="shared" si="17"/>
        <v>2.2982515255417266</v>
      </c>
      <c r="AN116" s="194">
        <f t="shared" si="18"/>
        <v>82.780730379490279</v>
      </c>
      <c r="AO116" s="25">
        <f>(AN116/$AN$133)*PIB_2021_DANE!$T$22</f>
        <v>8.2030197290955584</v>
      </c>
      <c r="AP116" s="16">
        <f t="shared" si="19"/>
        <v>90.983750108585838</v>
      </c>
      <c r="AQ116" s="195">
        <f t="shared" si="20"/>
        <v>5.1563300496158598E-4</v>
      </c>
      <c r="AZ116" s="147"/>
      <c r="BA116" s="148"/>
      <c r="BB116" s="147"/>
    </row>
    <row r="117" spans="1:54" x14ac:dyDescent="0.25">
      <c r="A117" s="20" t="s">
        <v>18</v>
      </c>
      <c r="B117" s="154" t="s">
        <v>8</v>
      </c>
      <c r="C117" s="74" t="s">
        <v>65</v>
      </c>
      <c r="D117" s="157" t="s">
        <v>41</v>
      </c>
      <c r="E117" s="193" t="s">
        <v>444</v>
      </c>
      <c r="F117" s="156" t="s">
        <v>178</v>
      </c>
      <c r="G117" s="155" t="s">
        <v>304</v>
      </c>
      <c r="H117" s="25">
        <v>23.069981827610739</v>
      </c>
      <c r="I117" s="25">
        <v>4.8164584307682441</v>
      </c>
      <c r="J117" s="25">
        <v>3.6903197453052177</v>
      </c>
      <c r="K117" s="25">
        <v>2.9037723492440749E-2</v>
      </c>
      <c r="L117" s="25">
        <v>0</v>
      </c>
      <c r="M117" s="26">
        <f t="shared" si="12"/>
        <v>31.60579772717664</v>
      </c>
      <c r="N117" s="25">
        <v>0</v>
      </c>
      <c r="O117" s="25">
        <v>0</v>
      </c>
      <c r="P117" s="25">
        <v>0</v>
      </c>
      <c r="Q117" s="25">
        <v>0</v>
      </c>
      <c r="R117" s="26">
        <f t="shared" si="13"/>
        <v>0</v>
      </c>
      <c r="S117" s="26">
        <v>1.5698931237154115</v>
      </c>
      <c r="T117" s="15">
        <v>0.76425290454873029</v>
      </c>
      <c r="U117" s="15">
        <v>0.35374203771541307</v>
      </c>
      <c r="V117" s="16">
        <f t="shared" si="14"/>
        <v>1.1179949422641433</v>
      </c>
      <c r="W117" s="25">
        <v>7.6111123386933395</v>
      </c>
      <c r="X117" s="25">
        <v>1.4294425731075888</v>
      </c>
      <c r="Y117" s="26">
        <f t="shared" si="15"/>
        <v>9.0405549118009283</v>
      </c>
      <c r="Z117" s="25">
        <v>7.1286200297471929</v>
      </c>
      <c r="AA117" s="25">
        <v>2.8109108995861645</v>
      </c>
      <c r="AB117" s="26">
        <f t="shared" si="16"/>
        <v>9.9395309293333582</v>
      </c>
      <c r="AC117" s="26">
        <v>2.8009319480522485</v>
      </c>
      <c r="AD117" s="26">
        <v>0.75849892792005169</v>
      </c>
      <c r="AE117" s="26">
        <v>10.947255470169168</v>
      </c>
      <c r="AF117" s="26">
        <v>8.5457266649687877</v>
      </c>
      <c r="AG117" s="25">
        <v>10.302335272069717</v>
      </c>
      <c r="AH117" s="25">
        <v>4.3963575571783853</v>
      </c>
      <c r="AI117" s="25">
        <v>9.4607484576917713</v>
      </c>
      <c r="AJ117" s="26">
        <f t="shared" si="21"/>
        <v>24.159441286939874</v>
      </c>
      <c r="AK117" s="25">
        <v>2.6008870617521493</v>
      </c>
      <c r="AL117" s="25">
        <v>0.8870476676149508</v>
      </c>
      <c r="AM117" s="26">
        <f t="shared" si="17"/>
        <v>3.4879347293671001</v>
      </c>
      <c r="AN117" s="194">
        <f t="shared" si="18"/>
        <v>103.97356066170771</v>
      </c>
      <c r="AO117" s="25">
        <f>(AN117/$AN$133)*PIB_2021_DANE!$T$22</f>
        <v>10.303088236868417</v>
      </c>
      <c r="AP117" s="16">
        <f t="shared" si="19"/>
        <v>114.27664889857613</v>
      </c>
      <c r="AQ117" s="195">
        <f t="shared" si="20"/>
        <v>6.4764105456401033E-4</v>
      </c>
      <c r="AZ117" s="147"/>
      <c r="BA117" s="148"/>
      <c r="BB117" s="147"/>
    </row>
    <row r="118" spans="1:54" x14ac:dyDescent="0.25">
      <c r="A118" s="20" t="s">
        <v>18</v>
      </c>
      <c r="B118" s="154" t="s">
        <v>8</v>
      </c>
      <c r="C118" s="74" t="s">
        <v>65</v>
      </c>
      <c r="D118" s="157" t="s">
        <v>41</v>
      </c>
      <c r="E118" s="193" t="s">
        <v>444</v>
      </c>
      <c r="F118" s="156" t="s">
        <v>179</v>
      </c>
      <c r="G118" s="155" t="s">
        <v>305</v>
      </c>
      <c r="H118" s="25">
        <v>14.088521554046254</v>
      </c>
      <c r="I118" s="25">
        <v>29.797785306073028</v>
      </c>
      <c r="J118" s="25">
        <v>14.705703585463693</v>
      </c>
      <c r="K118" s="25">
        <v>7.2771283796982167E-2</v>
      </c>
      <c r="L118" s="25">
        <v>0</v>
      </c>
      <c r="M118" s="26">
        <f t="shared" si="12"/>
        <v>58.66478172937996</v>
      </c>
      <c r="N118" s="25">
        <v>0</v>
      </c>
      <c r="O118" s="25">
        <v>0</v>
      </c>
      <c r="P118" s="25">
        <v>0</v>
      </c>
      <c r="Q118" s="25">
        <v>0</v>
      </c>
      <c r="R118" s="26">
        <f t="shared" si="13"/>
        <v>0</v>
      </c>
      <c r="S118" s="26">
        <v>32.299109912390961</v>
      </c>
      <c r="T118" s="15">
        <v>2.975435643171461</v>
      </c>
      <c r="U118" s="15">
        <v>1.8075882023827323</v>
      </c>
      <c r="V118" s="16">
        <f t="shared" si="14"/>
        <v>4.7830238455541938</v>
      </c>
      <c r="W118" s="25">
        <v>8.3289392503470783</v>
      </c>
      <c r="X118" s="25">
        <v>1.6302492098116246</v>
      </c>
      <c r="Y118" s="26">
        <f t="shared" si="15"/>
        <v>9.9591884601587033</v>
      </c>
      <c r="Z118" s="25">
        <v>50.452109974258128</v>
      </c>
      <c r="AA118" s="25">
        <v>14.867529457350592</v>
      </c>
      <c r="AB118" s="26">
        <f t="shared" si="16"/>
        <v>65.319639431608721</v>
      </c>
      <c r="AC118" s="26">
        <v>11.202406899284201</v>
      </c>
      <c r="AD118" s="26">
        <v>5.5563008599985224</v>
      </c>
      <c r="AE118" s="26">
        <v>45.335303938927538</v>
      </c>
      <c r="AF118" s="26">
        <v>29.279680374305858</v>
      </c>
      <c r="AG118" s="25">
        <v>16.018510606755587</v>
      </c>
      <c r="AH118" s="25">
        <v>11.513024021767521</v>
      </c>
      <c r="AI118" s="25">
        <v>23.935159241022632</v>
      </c>
      <c r="AJ118" s="26">
        <f t="shared" si="21"/>
        <v>51.466693869545736</v>
      </c>
      <c r="AK118" s="25">
        <v>9.1408047811489084</v>
      </c>
      <c r="AL118" s="25">
        <v>1.9456113663615826</v>
      </c>
      <c r="AM118" s="26">
        <f t="shared" si="17"/>
        <v>11.086416147510491</v>
      </c>
      <c r="AN118" s="194">
        <f t="shared" si="18"/>
        <v>324.95254546866488</v>
      </c>
      <c r="AO118" s="25">
        <f>(AN118/$AN$133)*PIB_2021_DANE!$T$22</f>
        <v>32.200635694798187</v>
      </c>
      <c r="AP118" s="16">
        <f t="shared" si="19"/>
        <v>357.15318116346305</v>
      </c>
      <c r="AQ118" s="195">
        <f t="shared" si="20"/>
        <v>2.024097356012671E-3</v>
      </c>
      <c r="AZ118" s="147"/>
      <c r="BA118" s="148"/>
      <c r="BB118" s="147"/>
    </row>
    <row r="119" spans="1:54" x14ac:dyDescent="0.25">
      <c r="A119" s="20" t="s">
        <v>18</v>
      </c>
      <c r="B119" s="154" t="s">
        <v>8</v>
      </c>
      <c r="C119" s="74" t="s">
        <v>65</v>
      </c>
      <c r="D119" s="157" t="s">
        <v>41</v>
      </c>
      <c r="E119" s="193" t="s">
        <v>444</v>
      </c>
      <c r="F119" s="156" t="s">
        <v>180</v>
      </c>
      <c r="G119" s="155" t="s">
        <v>306</v>
      </c>
      <c r="H119" s="25">
        <v>29.889045500408763</v>
      </c>
      <c r="I119" s="25">
        <v>28.639161895337839</v>
      </c>
      <c r="J119" s="25">
        <v>35.298819753989086</v>
      </c>
      <c r="K119" s="25">
        <v>0.48606072350078505</v>
      </c>
      <c r="L119" s="25">
        <v>0</v>
      </c>
      <c r="M119" s="26">
        <f t="shared" si="12"/>
        <v>94.313087873236483</v>
      </c>
      <c r="N119" s="25">
        <v>0</v>
      </c>
      <c r="O119" s="25">
        <v>0</v>
      </c>
      <c r="P119" s="25">
        <v>0</v>
      </c>
      <c r="Q119" s="25">
        <v>0</v>
      </c>
      <c r="R119" s="26">
        <f t="shared" si="13"/>
        <v>0</v>
      </c>
      <c r="S119" s="26">
        <v>10.121304171122317</v>
      </c>
      <c r="T119" s="15">
        <v>3.0541300427554177</v>
      </c>
      <c r="U119" s="15">
        <v>0.78295068741744989</v>
      </c>
      <c r="V119" s="16">
        <f t="shared" si="14"/>
        <v>3.8370807301728673</v>
      </c>
      <c r="W119" s="25">
        <v>4.8631030321970048</v>
      </c>
      <c r="X119" s="25">
        <v>0.76002265993067042</v>
      </c>
      <c r="Y119" s="26">
        <f t="shared" si="15"/>
        <v>5.6231256921276751</v>
      </c>
      <c r="Z119" s="25">
        <v>31.590693757894037</v>
      </c>
      <c r="AA119" s="25">
        <v>11.385043703575667</v>
      </c>
      <c r="AB119" s="26">
        <f t="shared" si="16"/>
        <v>42.975737461469706</v>
      </c>
      <c r="AC119" s="26">
        <v>6.7171588745930517</v>
      </c>
      <c r="AD119" s="26">
        <v>4.063434334341272</v>
      </c>
      <c r="AE119" s="26">
        <v>29.043537469991715</v>
      </c>
      <c r="AF119" s="26">
        <v>20.114439518508643</v>
      </c>
      <c r="AG119" s="25">
        <v>14.093712315809443</v>
      </c>
      <c r="AH119" s="25">
        <v>8.340288694358394</v>
      </c>
      <c r="AI119" s="25">
        <v>17.269547207242287</v>
      </c>
      <c r="AJ119" s="26">
        <f t="shared" si="21"/>
        <v>39.703548217410123</v>
      </c>
      <c r="AK119" s="25">
        <v>5.8668349041505392</v>
      </c>
      <c r="AL119" s="25">
        <v>2.8402148062730794</v>
      </c>
      <c r="AM119" s="26">
        <f t="shared" si="17"/>
        <v>8.7070497104236182</v>
      </c>
      <c r="AN119" s="194">
        <f t="shared" si="18"/>
        <v>265.21950405339743</v>
      </c>
      <c r="AO119" s="25">
        <f>(AN119/$AN$133)*PIB_2021_DANE!$T$22</f>
        <v>26.28148863047462</v>
      </c>
      <c r="AP119" s="16">
        <f t="shared" si="19"/>
        <v>291.50099268387203</v>
      </c>
      <c r="AQ119" s="195">
        <f t="shared" si="20"/>
        <v>1.6520261324410523E-3</v>
      </c>
      <c r="AZ119" s="147"/>
      <c r="BA119" s="148"/>
      <c r="BB119" s="147"/>
    </row>
    <row r="120" spans="1:54" x14ac:dyDescent="0.25">
      <c r="A120" s="20" t="s">
        <v>18</v>
      </c>
      <c r="B120" s="154" t="s">
        <v>8</v>
      </c>
      <c r="C120" s="74" t="s">
        <v>65</v>
      </c>
      <c r="D120" s="157" t="s">
        <v>41</v>
      </c>
      <c r="E120" s="193" t="s">
        <v>444</v>
      </c>
      <c r="F120" s="156" t="s">
        <v>181</v>
      </c>
      <c r="G120" s="155" t="s">
        <v>307</v>
      </c>
      <c r="H120" s="25">
        <v>7.0557714309004114</v>
      </c>
      <c r="I120" s="25">
        <v>16.722299849118581</v>
      </c>
      <c r="J120" s="25">
        <v>22.606927760983353</v>
      </c>
      <c r="K120" s="25">
        <v>1.1335037146383248E-2</v>
      </c>
      <c r="L120" s="25">
        <v>0</v>
      </c>
      <c r="M120" s="26">
        <f t="shared" si="12"/>
        <v>46.396334078148726</v>
      </c>
      <c r="N120" s="25">
        <v>0</v>
      </c>
      <c r="O120" s="25">
        <v>0</v>
      </c>
      <c r="P120" s="25">
        <v>0</v>
      </c>
      <c r="Q120" s="25">
        <v>0</v>
      </c>
      <c r="R120" s="26">
        <f t="shared" si="13"/>
        <v>0</v>
      </c>
      <c r="S120" s="26">
        <v>5.2389850091217474</v>
      </c>
      <c r="T120" s="15">
        <v>1.0740646984619762</v>
      </c>
      <c r="U120" s="15">
        <v>0.80408008268486308</v>
      </c>
      <c r="V120" s="16">
        <f t="shared" si="14"/>
        <v>1.8781447811468392</v>
      </c>
      <c r="W120" s="25">
        <v>11.043261753387986</v>
      </c>
      <c r="X120" s="25">
        <v>0.82074169660024465</v>
      </c>
      <c r="Y120" s="26">
        <f t="shared" si="15"/>
        <v>11.86400344998823</v>
      </c>
      <c r="Z120" s="25">
        <v>7.2219729223244071</v>
      </c>
      <c r="AA120" s="25">
        <v>2.178123369236908</v>
      </c>
      <c r="AB120" s="26">
        <f t="shared" si="16"/>
        <v>9.4000962915613151</v>
      </c>
      <c r="AC120" s="26">
        <v>2.4291611609652102</v>
      </c>
      <c r="AD120" s="26">
        <v>1.6932366390981644</v>
      </c>
      <c r="AE120" s="26">
        <v>9.7381802568739975</v>
      </c>
      <c r="AF120" s="26">
        <v>7.8898084619524882</v>
      </c>
      <c r="AG120" s="25">
        <v>7.0840394254348666</v>
      </c>
      <c r="AH120" s="25">
        <v>3.0535842201068992</v>
      </c>
      <c r="AI120" s="25">
        <v>7.9592893637097051</v>
      </c>
      <c r="AJ120" s="26">
        <f t="shared" si="21"/>
        <v>18.09691300925147</v>
      </c>
      <c r="AK120" s="25">
        <v>2.1661870118330784</v>
      </c>
      <c r="AL120" s="25">
        <v>0.52965963798814375</v>
      </c>
      <c r="AM120" s="26">
        <f t="shared" si="17"/>
        <v>2.6958466498212221</v>
      </c>
      <c r="AN120" s="194">
        <f t="shared" si="18"/>
        <v>117.32070978792942</v>
      </c>
      <c r="AO120" s="25">
        <f>(AN120/$AN$133)*PIB_2021_DANE!$T$22</f>
        <v>11.625701930993344</v>
      </c>
      <c r="AP120" s="16">
        <f t="shared" si="19"/>
        <v>128.94641171892277</v>
      </c>
      <c r="AQ120" s="195">
        <f t="shared" si="20"/>
        <v>7.3077913005662831E-4</v>
      </c>
      <c r="AZ120" s="147"/>
      <c r="BA120" s="148"/>
      <c r="BB120" s="147"/>
    </row>
    <row r="121" spans="1:54" x14ac:dyDescent="0.25">
      <c r="A121" s="20" t="s">
        <v>18</v>
      </c>
      <c r="B121" s="154" t="s">
        <v>8</v>
      </c>
      <c r="C121" s="74" t="s">
        <v>65</v>
      </c>
      <c r="D121" s="157" t="s">
        <v>41</v>
      </c>
      <c r="E121" s="193" t="s">
        <v>444</v>
      </c>
      <c r="F121" s="156" t="s">
        <v>182</v>
      </c>
      <c r="G121" s="155" t="s">
        <v>308</v>
      </c>
      <c r="H121" s="25">
        <v>5.6756573142668394</v>
      </c>
      <c r="I121" s="25">
        <v>69.149905106703116</v>
      </c>
      <c r="J121" s="25">
        <v>16.573297977584868</v>
      </c>
      <c r="K121" s="25">
        <v>0</v>
      </c>
      <c r="L121" s="25">
        <v>0</v>
      </c>
      <c r="M121" s="26">
        <f t="shared" si="12"/>
        <v>91.398860398554831</v>
      </c>
      <c r="N121" s="25">
        <v>0</v>
      </c>
      <c r="O121" s="25">
        <v>0</v>
      </c>
      <c r="P121" s="25">
        <v>0</v>
      </c>
      <c r="Q121" s="25">
        <v>0.11931097231484281</v>
      </c>
      <c r="R121" s="26">
        <f t="shared" si="13"/>
        <v>0.11931097231484281</v>
      </c>
      <c r="S121" s="26">
        <v>0.44274518595556961</v>
      </c>
      <c r="T121" s="15">
        <v>0.773799247892347</v>
      </c>
      <c r="U121" s="15">
        <v>0.37244743124831453</v>
      </c>
      <c r="V121" s="16">
        <f t="shared" si="14"/>
        <v>1.1462466791406616</v>
      </c>
      <c r="W121" s="25">
        <v>3.4415694105977757</v>
      </c>
      <c r="X121" s="25">
        <v>1.5089298834177249</v>
      </c>
      <c r="Y121" s="26">
        <f t="shared" si="15"/>
        <v>4.9504992940155006</v>
      </c>
      <c r="Z121" s="25">
        <v>7.7298069185525859</v>
      </c>
      <c r="AA121" s="25">
        <v>0.9507635118014639</v>
      </c>
      <c r="AB121" s="26">
        <f t="shared" si="16"/>
        <v>8.6805704303540505</v>
      </c>
      <c r="AC121" s="26">
        <v>2.5488319678984421</v>
      </c>
      <c r="AD121" s="26">
        <v>1.0298837070976892</v>
      </c>
      <c r="AE121" s="26">
        <v>11.525634329704962</v>
      </c>
      <c r="AF121" s="26">
        <v>7.8230721834526369</v>
      </c>
      <c r="AG121" s="25">
        <v>7.395779775569693</v>
      </c>
      <c r="AH121" s="25">
        <v>2.6243019249358559</v>
      </c>
      <c r="AI121" s="25">
        <v>6.160023834573944</v>
      </c>
      <c r="AJ121" s="26">
        <f t="shared" si="21"/>
        <v>16.180105535079495</v>
      </c>
      <c r="AK121" s="25">
        <v>2.4609717460161713</v>
      </c>
      <c r="AL121" s="25">
        <v>0.65483359903431759</v>
      </c>
      <c r="AM121" s="26">
        <f t="shared" si="17"/>
        <v>3.115805345050489</v>
      </c>
      <c r="AN121" s="194">
        <f t="shared" si="18"/>
        <v>148.96156602861919</v>
      </c>
      <c r="AO121" s="25">
        <f>(AN121/$AN$133)*PIB_2021_DANE!$T$22</f>
        <v>14.76110031172762</v>
      </c>
      <c r="AP121" s="16">
        <f t="shared" si="19"/>
        <v>163.72266634034682</v>
      </c>
      <c r="AQ121" s="195">
        <f t="shared" si="20"/>
        <v>9.2786690287708447E-4</v>
      </c>
      <c r="AZ121" s="147"/>
      <c r="BA121" s="148"/>
      <c r="BB121" s="147"/>
    </row>
    <row r="122" spans="1:54" x14ac:dyDescent="0.25">
      <c r="A122" s="20" t="s">
        <v>19</v>
      </c>
      <c r="B122" s="154" t="s">
        <v>9</v>
      </c>
      <c r="C122" s="74" t="s">
        <v>66</v>
      </c>
      <c r="D122" s="155" t="s">
        <v>21</v>
      </c>
      <c r="E122" s="193" t="s">
        <v>439</v>
      </c>
      <c r="F122" s="156" t="s">
        <v>183</v>
      </c>
      <c r="G122" s="155" t="s">
        <v>309</v>
      </c>
      <c r="H122" s="25">
        <v>0</v>
      </c>
      <c r="I122" s="25">
        <v>384.38923852591205</v>
      </c>
      <c r="J122" s="25">
        <v>17.444811021683318</v>
      </c>
      <c r="K122" s="25">
        <v>0.11641333504306844</v>
      </c>
      <c r="L122" s="25">
        <v>0</v>
      </c>
      <c r="M122" s="26">
        <f t="shared" si="12"/>
        <v>401.95046288263848</v>
      </c>
      <c r="N122" s="25">
        <v>0</v>
      </c>
      <c r="O122" s="25">
        <v>0</v>
      </c>
      <c r="P122" s="25">
        <v>1.8206230175258173</v>
      </c>
      <c r="Q122" s="25">
        <v>0</v>
      </c>
      <c r="R122" s="26">
        <f t="shared" si="13"/>
        <v>1.8206230175258173</v>
      </c>
      <c r="S122" s="26">
        <v>177.8270160562638</v>
      </c>
      <c r="T122" s="15">
        <v>29.986809274727612</v>
      </c>
      <c r="U122" s="15">
        <v>11.21927041415843</v>
      </c>
      <c r="V122" s="16">
        <f t="shared" si="14"/>
        <v>41.206079688886042</v>
      </c>
      <c r="W122" s="25">
        <v>77.275098726208356</v>
      </c>
      <c r="X122" s="25">
        <v>34.604087865781459</v>
      </c>
      <c r="Y122" s="26">
        <f t="shared" si="15"/>
        <v>111.87918659198982</v>
      </c>
      <c r="Z122" s="25">
        <v>470.84058058915525</v>
      </c>
      <c r="AA122" s="25">
        <v>109.80858312653872</v>
      </c>
      <c r="AB122" s="26">
        <f t="shared" si="16"/>
        <v>580.64916371569393</v>
      </c>
      <c r="AC122" s="26">
        <v>75.678212510272843</v>
      </c>
      <c r="AD122" s="26">
        <v>76.945666914898325</v>
      </c>
      <c r="AE122" s="26">
        <v>145.40506158286709</v>
      </c>
      <c r="AF122" s="26">
        <v>239.64698809028528</v>
      </c>
      <c r="AG122" s="25">
        <v>164.00172891552833</v>
      </c>
      <c r="AH122" s="25">
        <v>196.68268672058082</v>
      </c>
      <c r="AI122" s="25">
        <v>71.82714005577246</v>
      </c>
      <c r="AJ122" s="26">
        <f t="shared" si="21"/>
        <v>432.51155569188165</v>
      </c>
      <c r="AK122" s="25">
        <v>47.465899994346231</v>
      </c>
      <c r="AL122" s="25">
        <v>24.478435509132478</v>
      </c>
      <c r="AM122" s="26">
        <f t="shared" si="17"/>
        <v>71.944335503478712</v>
      </c>
      <c r="AN122" s="194">
        <f t="shared" si="18"/>
        <v>2357.4643522466822</v>
      </c>
      <c r="AO122" s="25">
        <f>(AN122/$AN$133)*PIB_2021_DANE!$T$22</f>
        <v>233.60903562298446</v>
      </c>
      <c r="AP122" s="16">
        <f t="shared" si="19"/>
        <v>2591.0733878696665</v>
      </c>
      <c r="AQ122" s="195">
        <f t="shared" si="20"/>
        <v>1.4684412936032136E-2</v>
      </c>
      <c r="AZ122" s="147"/>
      <c r="BA122" s="148"/>
      <c r="BB122" s="147"/>
    </row>
    <row r="123" spans="1:54" x14ac:dyDescent="0.25">
      <c r="A123" s="20" t="s">
        <v>19</v>
      </c>
      <c r="B123" s="154" t="s">
        <v>9</v>
      </c>
      <c r="C123" s="74" t="s">
        <v>66</v>
      </c>
      <c r="D123" s="155" t="s">
        <v>21</v>
      </c>
      <c r="E123" s="193" t="s">
        <v>439</v>
      </c>
      <c r="F123" s="156" t="s">
        <v>184</v>
      </c>
      <c r="G123" s="155" t="s">
        <v>310</v>
      </c>
      <c r="H123" s="25">
        <v>0</v>
      </c>
      <c r="I123" s="25">
        <v>361.75643423554101</v>
      </c>
      <c r="J123" s="25">
        <v>10.095695734544279</v>
      </c>
      <c r="K123" s="25">
        <v>0</v>
      </c>
      <c r="L123" s="25">
        <v>0</v>
      </c>
      <c r="M123" s="26">
        <f t="shared" si="12"/>
        <v>371.85212997008529</v>
      </c>
      <c r="N123" s="25">
        <v>0</v>
      </c>
      <c r="O123" s="25">
        <v>0</v>
      </c>
      <c r="P123" s="25">
        <v>0</v>
      </c>
      <c r="Q123" s="25">
        <v>0</v>
      </c>
      <c r="R123" s="26">
        <f t="shared" si="13"/>
        <v>0</v>
      </c>
      <c r="S123" s="26">
        <v>87.55418500034115</v>
      </c>
      <c r="T123" s="15">
        <v>9.7899053635709912</v>
      </c>
      <c r="U123" s="15">
        <v>3.6204046741120082</v>
      </c>
      <c r="V123" s="16">
        <f t="shared" si="14"/>
        <v>13.410310037682999</v>
      </c>
      <c r="W123" s="25">
        <v>34.731130877342977</v>
      </c>
      <c r="X123" s="25">
        <v>4.7989797911891792</v>
      </c>
      <c r="Y123" s="26">
        <f t="shared" si="15"/>
        <v>39.53011066853216</v>
      </c>
      <c r="Z123" s="25">
        <v>105.35168572986467</v>
      </c>
      <c r="AA123" s="25">
        <v>39.307507307018867</v>
      </c>
      <c r="AB123" s="26">
        <f t="shared" si="16"/>
        <v>144.65919303688355</v>
      </c>
      <c r="AC123" s="26">
        <v>24.001216762728156</v>
      </c>
      <c r="AD123" s="26">
        <v>16.623811332980679</v>
      </c>
      <c r="AE123" s="26">
        <v>50.858997549486894</v>
      </c>
      <c r="AF123" s="26">
        <v>65.364858078814862</v>
      </c>
      <c r="AG123" s="25">
        <v>24.705603384141913</v>
      </c>
      <c r="AH123" s="25">
        <v>38.368277027310612</v>
      </c>
      <c r="AI123" s="25">
        <v>43.258334640310956</v>
      </c>
      <c r="AJ123" s="26">
        <f t="shared" si="21"/>
        <v>106.33221505176348</v>
      </c>
      <c r="AK123" s="25">
        <v>14.300154386242896</v>
      </c>
      <c r="AL123" s="25">
        <v>6.0146466071302171</v>
      </c>
      <c r="AM123" s="26">
        <f t="shared" si="17"/>
        <v>20.314800993373112</v>
      </c>
      <c r="AN123" s="194">
        <f t="shared" si="18"/>
        <v>940.50182848267241</v>
      </c>
      <c r="AO123" s="25">
        <f>(AN123/$AN$133)*PIB_2021_DANE!$T$22</f>
        <v>93.197475051576291</v>
      </c>
      <c r="AP123" s="16">
        <f t="shared" si="19"/>
        <v>1033.6993035342487</v>
      </c>
      <c r="AQ123" s="195">
        <f t="shared" si="20"/>
        <v>5.8582931289591338E-3</v>
      </c>
      <c r="AZ123" s="1"/>
      <c r="BA123" s="148"/>
      <c r="BB123" s="1"/>
    </row>
    <row r="124" spans="1:54" x14ac:dyDescent="0.25">
      <c r="A124" s="20" t="s">
        <v>19</v>
      </c>
      <c r="B124" s="154" t="s">
        <v>9</v>
      </c>
      <c r="C124" s="74" t="s">
        <v>66</v>
      </c>
      <c r="D124" s="155" t="s">
        <v>21</v>
      </c>
      <c r="E124" s="193" t="s">
        <v>439</v>
      </c>
      <c r="F124" s="156" t="s">
        <v>185</v>
      </c>
      <c r="G124" s="155" t="s">
        <v>311</v>
      </c>
      <c r="H124" s="25">
        <v>0</v>
      </c>
      <c r="I124" s="25">
        <v>205.14342596485818</v>
      </c>
      <c r="J124" s="25">
        <v>40.07138273040524</v>
      </c>
      <c r="K124" s="25">
        <v>0.68780280238129954</v>
      </c>
      <c r="L124" s="25">
        <v>0</v>
      </c>
      <c r="M124" s="26">
        <f t="shared" si="12"/>
        <v>245.90261149764473</v>
      </c>
      <c r="N124" s="25">
        <v>0</v>
      </c>
      <c r="O124" s="25">
        <v>0</v>
      </c>
      <c r="P124" s="25">
        <v>0</v>
      </c>
      <c r="Q124" s="25">
        <v>0</v>
      </c>
      <c r="R124" s="26">
        <f t="shared" si="13"/>
        <v>0</v>
      </c>
      <c r="S124" s="26">
        <v>29.53675924617038</v>
      </c>
      <c r="T124" s="15">
        <v>9.0968608150956047</v>
      </c>
      <c r="U124" s="15">
        <v>4.4601860264829538</v>
      </c>
      <c r="V124" s="16">
        <f t="shared" si="14"/>
        <v>13.557046841578558</v>
      </c>
      <c r="W124" s="25">
        <v>42.705299384176115</v>
      </c>
      <c r="X124" s="25">
        <v>1.5556702260482302</v>
      </c>
      <c r="Y124" s="26">
        <f t="shared" si="15"/>
        <v>44.260969610224343</v>
      </c>
      <c r="Z124" s="25">
        <v>101.29637560283747</v>
      </c>
      <c r="AA124" s="25">
        <v>50.312047971968404</v>
      </c>
      <c r="AB124" s="26">
        <f t="shared" si="16"/>
        <v>151.60842357480587</v>
      </c>
      <c r="AC124" s="26">
        <v>29.981948523818158</v>
      </c>
      <c r="AD124" s="26">
        <v>23.737381941037587</v>
      </c>
      <c r="AE124" s="26">
        <v>53.093443354907102</v>
      </c>
      <c r="AF124" s="26">
        <v>62.881926102722659</v>
      </c>
      <c r="AG124" s="25">
        <v>12.612103833985612</v>
      </c>
      <c r="AH124" s="25">
        <v>46.970000681675245</v>
      </c>
      <c r="AI124" s="25">
        <v>55.225113426032358</v>
      </c>
      <c r="AJ124" s="26">
        <f t="shared" si="21"/>
        <v>114.80721794169321</v>
      </c>
      <c r="AK124" s="25">
        <v>20.255334509783737</v>
      </c>
      <c r="AL124" s="25">
        <v>14.349922745607468</v>
      </c>
      <c r="AM124" s="26">
        <f t="shared" si="17"/>
        <v>34.605257255391209</v>
      </c>
      <c r="AN124" s="194">
        <f t="shared" si="18"/>
        <v>803.97298588999388</v>
      </c>
      <c r="AO124" s="25">
        <f>(AN124/$AN$133)*PIB_2021_DANE!$T$22</f>
        <v>79.668374930761189</v>
      </c>
      <c r="AP124" s="16">
        <f t="shared" si="19"/>
        <v>883.64136082075504</v>
      </c>
      <c r="AQ124" s="195">
        <f t="shared" si="20"/>
        <v>5.0078684341387045E-3</v>
      </c>
      <c r="AZ124" s="147"/>
      <c r="BA124" s="148"/>
      <c r="BB124" s="147"/>
    </row>
    <row r="125" spans="1:54" x14ac:dyDescent="0.25">
      <c r="A125" s="20" t="s">
        <v>19</v>
      </c>
      <c r="B125" s="154" t="s">
        <v>9</v>
      </c>
      <c r="C125" s="74" t="s">
        <v>66</v>
      </c>
      <c r="D125" s="155" t="s">
        <v>21</v>
      </c>
      <c r="E125" s="193" t="s">
        <v>439</v>
      </c>
      <c r="F125" s="156" t="s">
        <v>186</v>
      </c>
      <c r="G125" s="155" t="s">
        <v>312</v>
      </c>
      <c r="H125" s="25">
        <v>0</v>
      </c>
      <c r="I125" s="25">
        <v>49.04616490810956</v>
      </c>
      <c r="J125" s="25">
        <v>27.096917505877148</v>
      </c>
      <c r="K125" s="25">
        <v>6.1162582768237668E-2</v>
      </c>
      <c r="L125" s="25">
        <v>0</v>
      </c>
      <c r="M125" s="26">
        <f t="shared" si="12"/>
        <v>76.204244996754937</v>
      </c>
      <c r="N125" s="25">
        <v>0</v>
      </c>
      <c r="O125" s="25">
        <v>0</v>
      </c>
      <c r="P125" s="25">
        <v>9.9534341096514698</v>
      </c>
      <c r="Q125" s="25">
        <v>0.75760038131824159</v>
      </c>
      <c r="R125" s="26">
        <f t="shared" si="13"/>
        <v>10.711034490969711</v>
      </c>
      <c r="S125" s="26">
        <v>12.197678800295225</v>
      </c>
      <c r="T125" s="15">
        <v>1.9652357449179405</v>
      </c>
      <c r="U125" s="15">
        <v>0.95838731357333884</v>
      </c>
      <c r="V125" s="16">
        <f t="shared" si="14"/>
        <v>2.9236230584912795</v>
      </c>
      <c r="W125" s="25">
        <v>29.870095652782833</v>
      </c>
      <c r="X125" s="25">
        <v>5.9350787435432624</v>
      </c>
      <c r="Y125" s="26">
        <f t="shared" si="15"/>
        <v>35.805174396326095</v>
      </c>
      <c r="Z125" s="25">
        <v>26.59277471160085</v>
      </c>
      <c r="AA125" s="25">
        <v>16.582541982791998</v>
      </c>
      <c r="AB125" s="26">
        <f t="shared" si="16"/>
        <v>43.175316694392848</v>
      </c>
      <c r="AC125" s="26">
        <v>5.300885675790763</v>
      </c>
      <c r="AD125" s="26">
        <v>1.7421346048066753</v>
      </c>
      <c r="AE125" s="26">
        <v>11.820962231599029</v>
      </c>
      <c r="AF125" s="26">
        <v>19.239785059484714</v>
      </c>
      <c r="AG125" s="25">
        <v>7.0668915911746559</v>
      </c>
      <c r="AH125" s="25">
        <v>13.843168593381018</v>
      </c>
      <c r="AI125" s="25">
        <v>26.882912688152238</v>
      </c>
      <c r="AJ125" s="26">
        <f t="shared" si="21"/>
        <v>47.792972872707914</v>
      </c>
      <c r="AK125" s="25">
        <v>3.6347587675833601</v>
      </c>
      <c r="AL125" s="25">
        <v>1.3746468398189651</v>
      </c>
      <c r="AM125" s="26">
        <f t="shared" si="17"/>
        <v>5.009405607402325</v>
      </c>
      <c r="AN125" s="194">
        <f t="shared" si="18"/>
        <v>271.92321848902156</v>
      </c>
      <c r="AO125" s="25">
        <f>(AN125/$AN$133)*PIB_2021_DANE!$T$22</f>
        <v>26.94578213841487</v>
      </c>
      <c r="AP125" s="16">
        <f t="shared" si="19"/>
        <v>298.86900062743644</v>
      </c>
      <c r="AQ125" s="195">
        <f t="shared" si="20"/>
        <v>1.6937829084805842E-3</v>
      </c>
      <c r="AZ125" s="147"/>
      <c r="BA125" s="148"/>
      <c r="BB125" s="147"/>
    </row>
    <row r="126" spans="1:54" x14ac:dyDescent="0.25">
      <c r="A126" s="20" t="s">
        <v>19</v>
      </c>
      <c r="B126" s="154" t="s">
        <v>9</v>
      </c>
      <c r="C126" s="74" t="s">
        <v>66</v>
      </c>
      <c r="D126" s="155" t="s">
        <v>21</v>
      </c>
      <c r="E126" s="193" t="s">
        <v>446</v>
      </c>
      <c r="F126" s="156" t="s">
        <v>187</v>
      </c>
      <c r="G126" s="155" t="s">
        <v>313</v>
      </c>
      <c r="H126" s="25">
        <v>0</v>
      </c>
      <c r="I126" s="25">
        <v>473.5034236080798</v>
      </c>
      <c r="J126" s="25">
        <v>115.16490678786833</v>
      </c>
      <c r="K126" s="25">
        <v>1.1571406770959012</v>
      </c>
      <c r="L126" s="25">
        <v>0</v>
      </c>
      <c r="M126" s="26">
        <f t="shared" si="12"/>
        <v>589.82547107304401</v>
      </c>
      <c r="N126" s="25">
        <v>0</v>
      </c>
      <c r="O126" s="25">
        <v>0</v>
      </c>
      <c r="P126" s="25">
        <v>0</v>
      </c>
      <c r="Q126" s="25">
        <v>0</v>
      </c>
      <c r="R126" s="26">
        <f t="shared" si="13"/>
        <v>0</v>
      </c>
      <c r="S126" s="26">
        <v>105.10939523743662</v>
      </c>
      <c r="T126" s="15">
        <v>21.253832450939761</v>
      </c>
      <c r="U126" s="15">
        <v>4.5985719221603816</v>
      </c>
      <c r="V126" s="16">
        <f t="shared" si="14"/>
        <v>25.852404373100143</v>
      </c>
      <c r="W126" s="25">
        <v>99.05176933305593</v>
      </c>
      <c r="X126" s="25">
        <v>10.879122133145419</v>
      </c>
      <c r="Y126" s="26">
        <f t="shared" si="15"/>
        <v>109.93089146620134</v>
      </c>
      <c r="Z126" s="25">
        <v>286.88748893332621</v>
      </c>
      <c r="AA126" s="25">
        <v>94.233467186633987</v>
      </c>
      <c r="AB126" s="26">
        <f t="shared" si="16"/>
        <v>381.12095611996017</v>
      </c>
      <c r="AC126" s="26">
        <v>57.411198784635239</v>
      </c>
      <c r="AD126" s="26">
        <v>30.865574166147027</v>
      </c>
      <c r="AE126" s="26">
        <v>109.05014096422256</v>
      </c>
      <c r="AF126" s="26">
        <v>182.34211400888137</v>
      </c>
      <c r="AG126" s="25">
        <v>89.361320221663405</v>
      </c>
      <c r="AH126" s="25">
        <v>223.6724862809686</v>
      </c>
      <c r="AI126" s="25">
        <v>169.48615817902331</v>
      </c>
      <c r="AJ126" s="26">
        <f t="shared" si="21"/>
        <v>482.51996468165532</v>
      </c>
      <c r="AK126" s="25">
        <v>31.287408737088068</v>
      </c>
      <c r="AL126" s="25">
        <v>24.060601301133293</v>
      </c>
      <c r="AM126" s="26">
        <f t="shared" si="17"/>
        <v>55.348010038221361</v>
      </c>
      <c r="AN126" s="194">
        <f t="shared" si="18"/>
        <v>2129.376120913505</v>
      </c>
      <c r="AO126" s="25">
        <f>(AN126/$AN$133)*PIB_2021_DANE!$T$22</f>
        <v>211.00700912450691</v>
      </c>
      <c r="AP126" s="16">
        <f t="shared" si="19"/>
        <v>2340.383130038012</v>
      </c>
      <c r="AQ126" s="195">
        <f t="shared" si="20"/>
        <v>1.3263673839148808E-2</v>
      </c>
      <c r="AZ126" s="147"/>
      <c r="BA126" s="148"/>
      <c r="BB126" s="147"/>
    </row>
    <row r="127" spans="1:54" x14ac:dyDescent="0.25">
      <c r="A127" s="20" t="s">
        <v>19</v>
      </c>
      <c r="B127" s="154" t="s">
        <v>9</v>
      </c>
      <c r="C127" s="74" t="s">
        <v>67</v>
      </c>
      <c r="D127" s="157" t="s">
        <v>5</v>
      </c>
      <c r="E127" s="193" t="s">
        <v>439</v>
      </c>
      <c r="F127" s="156" t="s">
        <v>188</v>
      </c>
      <c r="G127" s="155" t="s">
        <v>314</v>
      </c>
      <c r="H127" s="25">
        <v>0</v>
      </c>
      <c r="I127" s="25">
        <v>31.930728506018063</v>
      </c>
      <c r="J127" s="25">
        <v>28.815551001429057</v>
      </c>
      <c r="K127" s="25">
        <v>0</v>
      </c>
      <c r="L127" s="25">
        <v>0</v>
      </c>
      <c r="M127" s="26">
        <f t="shared" si="12"/>
        <v>60.74627950744712</v>
      </c>
      <c r="N127" s="25">
        <v>0</v>
      </c>
      <c r="O127" s="25">
        <v>0</v>
      </c>
      <c r="P127" s="25">
        <v>0</v>
      </c>
      <c r="Q127" s="25">
        <v>0</v>
      </c>
      <c r="R127" s="26">
        <f t="shared" si="13"/>
        <v>0</v>
      </c>
      <c r="S127" s="26">
        <v>8.2751982060229121</v>
      </c>
      <c r="T127" s="15">
        <v>2.8601676856541545</v>
      </c>
      <c r="U127" s="15">
        <v>0.79702554660562075</v>
      </c>
      <c r="V127" s="16">
        <f t="shared" si="14"/>
        <v>3.6571932322597753</v>
      </c>
      <c r="W127" s="25">
        <v>16.414494035127408</v>
      </c>
      <c r="X127" s="25">
        <v>2.4180445088544129</v>
      </c>
      <c r="Y127" s="26">
        <f t="shared" si="15"/>
        <v>18.832538543981819</v>
      </c>
      <c r="Z127" s="25">
        <v>36.752387875583914</v>
      </c>
      <c r="AA127" s="25">
        <v>29.794429447805413</v>
      </c>
      <c r="AB127" s="26">
        <f t="shared" si="16"/>
        <v>66.54681732338932</v>
      </c>
      <c r="AC127" s="26">
        <v>10.146442450098684</v>
      </c>
      <c r="AD127" s="26">
        <v>2.3641388847982392</v>
      </c>
      <c r="AE127" s="26">
        <v>20.057654450010634</v>
      </c>
      <c r="AF127" s="26">
        <v>27.232653356447575</v>
      </c>
      <c r="AG127" s="25">
        <v>15.966970316078051</v>
      </c>
      <c r="AH127" s="25">
        <v>25.195598150856195</v>
      </c>
      <c r="AI127" s="25">
        <v>33.972361494292578</v>
      </c>
      <c r="AJ127" s="26">
        <f t="shared" si="21"/>
        <v>75.134929961226817</v>
      </c>
      <c r="AK127" s="25">
        <v>6.5290411530045374</v>
      </c>
      <c r="AL127" s="25">
        <v>10.034065609818192</v>
      </c>
      <c r="AM127" s="26">
        <f t="shared" si="17"/>
        <v>16.563106762822731</v>
      </c>
      <c r="AN127" s="194">
        <f t="shared" si="18"/>
        <v>309.55695267850564</v>
      </c>
      <c r="AO127" s="25">
        <f>(AN127/$AN$133)*PIB_2021_DANE!$T$22</f>
        <v>30.675034859678146</v>
      </c>
      <c r="AP127" s="16">
        <f t="shared" si="19"/>
        <v>340.23198753818377</v>
      </c>
      <c r="AQ127" s="195">
        <f t="shared" si="20"/>
        <v>1.9281997269731286E-3</v>
      </c>
      <c r="AZ127" s="147"/>
      <c r="BA127" s="148"/>
      <c r="BB127" s="147"/>
    </row>
    <row r="128" spans="1:54" x14ac:dyDescent="0.25">
      <c r="A128" s="20" t="s">
        <v>19</v>
      </c>
      <c r="B128" s="154" t="s">
        <v>9</v>
      </c>
      <c r="C128" s="74" t="s">
        <v>67</v>
      </c>
      <c r="D128" s="157" t="s">
        <v>5</v>
      </c>
      <c r="E128" s="193" t="s">
        <v>439</v>
      </c>
      <c r="F128" s="156" t="s">
        <v>189</v>
      </c>
      <c r="G128" s="155" t="s">
        <v>315</v>
      </c>
      <c r="H128" s="25">
        <v>0</v>
      </c>
      <c r="I128" s="25">
        <v>81.225284961468731</v>
      </c>
      <c r="J128" s="25">
        <v>82.072336864004996</v>
      </c>
      <c r="K128" s="25">
        <v>0.56400831215151548</v>
      </c>
      <c r="L128" s="25">
        <v>0</v>
      </c>
      <c r="M128" s="26">
        <f t="shared" si="12"/>
        <v>163.86163013762524</v>
      </c>
      <c r="N128" s="25">
        <v>0</v>
      </c>
      <c r="O128" s="25">
        <v>0</v>
      </c>
      <c r="P128" s="25">
        <v>0</v>
      </c>
      <c r="Q128" s="25">
        <v>0</v>
      </c>
      <c r="R128" s="26">
        <f t="shared" si="13"/>
        <v>0</v>
      </c>
      <c r="S128" s="26">
        <v>10.338721387639493</v>
      </c>
      <c r="T128" s="15">
        <v>5.5564064637916477</v>
      </c>
      <c r="U128" s="15">
        <v>0.55636942159570202</v>
      </c>
      <c r="V128" s="16">
        <f t="shared" si="14"/>
        <v>6.1127758853873502</v>
      </c>
      <c r="W128" s="25">
        <v>26.521888366946836</v>
      </c>
      <c r="X128" s="25">
        <v>23.931532223887519</v>
      </c>
      <c r="Y128" s="26">
        <f t="shared" si="15"/>
        <v>50.453420590834355</v>
      </c>
      <c r="Z128" s="25">
        <v>90.269517334842959</v>
      </c>
      <c r="AA128" s="25">
        <v>28.729687518318944</v>
      </c>
      <c r="AB128" s="26">
        <f t="shared" si="16"/>
        <v>118.9992048531619</v>
      </c>
      <c r="AC128" s="26">
        <v>15.171159513840802</v>
      </c>
      <c r="AD128" s="26">
        <v>4.1805388161265675</v>
      </c>
      <c r="AE128" s="26">
        <v>34.124421311219443</v>
      </c>
      <c r="AF128" s="26">
        <v>48.455654245772948</v>
      </c>
      <c r="AG128" s="25">
        <v>19.029241642137293</v>
      </c>
      <c r="AH128" s="25">
        <v>48.175090911585841</v>
      </c>
      <c r="AI128" s="25">
        <v>63.134071896142061</v>
      </c>
      <c r="AJ128" s="26">
        <f t="shared" si="21"/>
        <v>130.33840444986521</v>
      </c>
      <c r="AK128" s="25">
        <v>10.089386316235148</v>
      </c>
      <c r="AL128" s="25">
        <v>3.8290135408149029</v>
      </c>
      <c r="AM128" s="26">
        <f t="shared" si="17"/>
        <v>13.918399857050051</v>
      </c>
      <c r="AN128" s="194">
        <f t="shared" si="18"/>
        <v>595.95433104852327</v>
      </c>
      <c r="AO128" s="25">
        <f>(AN128/$AN$133)*PIB_2021_DANE!$T$22</f>
        <v>59.055109961220957</v>
      </c>
      <c r="AP128" s="16">
        <f t="shared" si="19"/>
        <v>655.00944100974425</v>
      </c>
      <c r="AQ128" s="195">
        <f t="shared" si="20"/>
        <v>3.7121407497819909E-3</v>
      </c>
      <c r="AZ128" s="147"/>
      <c r="BA128" s="148"/>
      <c r="BB128" s="147"/>
    </row>
    <row r="129" spans="1:54" x14ac:dyDescent="0.25">
      <c r="A129" s="20" t="s">
        <v>19</v>
      </c>
      <c r="B129" s="154" t="s">
        <v>9</v>
      </c>
      <c r="C129" s="74" t="s">
        <v>67</v>
      </c>
      <c r="D129" s="157" t="s">
        <v>5</v>
      </c>
      <c r="E129" s="193" t="s">
        <v>439</v>
      </c>
      <c r="F129" s="156" t="s">
        <v>190</v>
      </c>
      <c r="G129" s="155" t="s">
        <v>316</v>
      </c>
      <c r="H129" s="25">
        <v>0</v>
      </c>
      <c r="I129" s="25">
        <v>41.452394869994365</v>
      </c>
      <c r="J129" s="25">
        <v>5.9381301259506687</v>
      </c>
      <c r="K129" s="25">
        <v>0</v>
      </c>
      <c r="L129" s="25">
        <v>0</v>
      </c>
      <c r="M129" s="26">
        <f t="shared" si="12"/>
        <v>47.390524995945036</v>
      </c>
      <c r="N129" s="25">
        <v>0</v>
      </c>
      <c r="O129" s="25">
        <v>0</v>
      </c>
      <c r="P129" s="25">
        <v>0</v>
      </c>
      <c r="Q129" s="25">
        <v>0</v>
      </c>
      <c r="R129" s="26">
        <f t="shared" si="13"/>
        <v>0</v>
      </c>
      <c r="S129" s="26">
        <v>29.860610725896255</v>
      </c>
      <c r="T129" s="15">
        <v>1.8563284997732794</v>
      </c>
      <c r="U129" s="15">
        <v>0.42454709698350207</v>
      </c>
      <c r="V129" s="16">
        <f t="shared" si="14"/>
        <v>2.2808755967567813</v>
      </c>
      <c r="W129" s="25">
        <v>21.258214354618865</v>
      </c>
      <c r="X129" s="25">
        <v>3.092530256453077</v>
      </c>
      <c r="Y129" s="26">
        <f t="shared" si="15"/>
        <v>24.350744611071942</v>
      </c>
      <c r="Z129" s="25">
        <v>21.807614397948033</v>
      </c>
      <c r="AA129" s="25">
        <v>10.554466484178375</v>
      </c>
      <c r="AB129" s="26">
        <f t="shared" si="16"/>
        <v>32.362080882126406</v>
      </c>
      <c r="AC129" s="26">
        <v>6.8385553580451059</v>
      </c>
      <c r="AD129" s="26">
        <v>0.80057316927357858</v>
      </c>
      <c r="AE129" s="26">
        <v>11.00407194603695</v>
      </c>
      <c r="AF129" s="26">
        <v>19.836459984772141</v>
      </c>
      <c r="AG129" s="25">
        <v>13.907970920934538</v>
      </c>
      <c r="AH129" s="25">
        <v>19.867903186252796</v>
      </c>
      <c r="AI129" s="25">
        <v>16.808542094412942</v>
      </c>
      <c r="AJ129" s="26">
        <f t="shared" si="21"/>
        <v>50.584416201600277</v>
      </c>
      <c r="AK129" s="25">
        <v>4.1009118483494262</v>
      </c>
      <c r="AL129" s="25">
        <v>7.5036374677036406</v>
      </c>
      <c r="AM129" s="26">
        <f t="shared" si="17"/>
        <v>11.604549316053067</v>
      </c>
      <c r="AN129" s="194">
        <f t="shared" si="18"/>
        <v>236.91346278757754</v>
      </c>
      <c r="AO129" s="25">
        <f>(AN129/$AN$133)*PIB_2021_DANE!$T$22</f>
        <v>23.476548230798681</v>
      </c>
      <c r="AP129" s="16">
        <f t="shared" si="19"/>
        <v>260.39001101837624</v>
      </c>
      <c r="AQ129" s="195">
        <f t="shared" si="20"/>
        <v>1.4757105931899328E-3</v>
      </c>
      <c r="AZ129" s="147"/>
      <c r="BA129" s="148"/>
      <c r="BB129" s="147"/>
    </row>
    <row r="130" spans="1:54" x14ac:dyDescent="0.25">
      <c r="A130" s="20" t="s">
        <v>19</v>
      </c>
      <c r="B130" s="154" t="s">
        <v>9</v>
      </c>
      <c r="C130" s="74" t="s">
        <v>67</v>
      </c>
      <c r="D130" s="157" t="s">
        <v>5</v>
      </c>
      <c r="E130" s="193" t="s">
        <v>439</v>
      </c>
      <c r="F130" s="156" t="s">
        <v>191</v>
      </c>
      <c r="G130" s="155" t="s">
        <v>317</v>
      </c>
      <c r="H130" s="25">
        <v>0</v>
      </c>
      <c r="I130" s="25">
        <v>10.704158037258082</v>
      </c>
      <c r="J130" s="25">
        <v>31.863867186179473</v>
      </c>
      <c r="K130" s="25">
        <v>0</v>
      </c>
      <c r="L130" s="25">
        <v>0</v>
      </c>
      <c r="M130" s="26">
        <f t="shared" si="12"/>
        <v>42.568025223437559</v>
      </c>
      <c r="N130" s="25">
        <v>0</v>
      </c>
      <c r="O130" s="25">
        <v>0</v>
      </c>
      <c r="P130" s="25">
        <v>0</v>
      </c>
      <c r="Q130" s="25">
        <v>0</v>
      </c>
      <c r="R130" s="26">
        <f t="shared" si="13"/>
        <v>0</v>
      </c>
      <c r="S130" s="26">
        <v>10.723155091053568</v>
      </c>
      <c r="T130" s="15">
        <v>2.4574259143730699</v>
      </c>
      <c r="U130" s="15">
        <v>3.2761625713071321</v>
      </c>
      <c r="V130" s="16">
        <f t="shared" si="14"/>
        <v>5.733588485680202</v>
      </c>
      <c r="W130" s="25">
        <v>10.447879649547902</v>
      </c>
      <c r="X130" s="25">
        <v>6.0235972402256417</v>
      </c>
      <c r="Y130" s="26">
        <f t="shared" si="15"/>
        <v>16.471476889773545</v>
      </c>
      <c r="Z130" s="25">
        <v>56.12702106631275</v>
      </c>
      <c r="AA130" s="25">
        <v>15.071108073197445</v>
      </c>
      <c r="AB130" s="26">
        <f t="shared" si="16"/>
        <v>71.198129139510201</v>
      </c>
      <c r="AC130" s="26">
        <v>13.91208181960428</v>
      </c>
      <c r="AD130" s="26">
        <v>1.850316399976597</v>
      </c>
      <c r="AE130" s="26">
        <v>20.443571196626028</v>
      </c>
      <c r="AF130" s="26">
        <v>33.56405108732428</v>
      </c>
      <c r="AG130" s="25">
        <v>19.973054189805723</v>
      </c>
      <c r="AH130" s="25">
        <v>28.356756677072973</v>
      </c>
      <c r="AI130" s="25">
        <v>44.561413368235939</v>
      </c>
      <c r="AJ130" s="26">
        <f t="shared" si="21"/>
        <v>92.891224235114635</v>
      </c>
      <c r="AK130" s="25">
        <v>5.7927521248986995</v>
      </c>
      <c r="AL130" s="25">
        <v>4.4382606469933776</v>
      </c>
      <c r="AM130" s="26">
        <f t="shared" si="17"/>
        <v>10.231012771892077</v>
      </c>
      <c r="AN130" s="194">
        <f t="shared" si="18"/>
        <v>319.586632339993</v>
      </c>
      <c r="AO130" s="25">
        <f>(AN130/$AN$133)*PIB_2021_DANE!$T$22</f>
        <v>31.668909397418073</v>
      </c>
      <c r="AP130" s="16">
        <f t="shared" si="19"/>
        <v>351.25554173741108</v>
      </c>
      <c r="AQ130" s="195">
        <f t="shared" si="20"/>
        <v>1.9906736123682755E-3</v>
      </c>
      <c r="AZ130" s="147"/>
      <c r="BA130" s="148"/>
      <c r="BB130" s="147"/>
    </row>
    <row r="131" spans="1:54" x14ac:dyDescent="0.25">
      <c r="A131" s="20" t="s">
        <v>19</v>
      </c>
      <c r="B131" s="154" t="s">
        <v>9</v>
      </c>
      <c r="C131" s="74" t="s">
        <v>68</v>
      </c>
      <c r="D131" s="157" t="s">
        <v>42</v>
      </c>
      <c r="E131" s="193" t="s">
        <v>439</v>
      </c>
      <c r="F131" s="156" t="s">
        <v>192</v>
      </c>
      <c r="G131" s="155" t="s">
        <v>318</v>
      </c>
      <c r="H131" s="25">
        <v>0</v>
      </c>
      <c r="I131" s="25">
        <v>1.364297329699349</v>
      </c>
      <c r="J131" s="25">
        <v>3.872629358951531</v>
      </c>
      <c r="K131" s="25">
        <v>0</v>
      </c>
      <c r="L131" s="25">
        <v>0</v>
      </c>
      <c r="M131" s="26">
        <f t="shared" si="12"/>
        <v>5.2369266886508798</v>
      </c>
      <c r="N131" s="25">
        <v>0</v>
      </c>
      <c r="O131" s="25">
        <v>0</v>
      </c>
      <c r="P131" s="25">
        <v>0</v>
      </c>
      <c r="Q131" s="25">
        <v>0</v>
      </c>
      <c r="R131" s="26">
        <f t="shared" si="13"/>
        <v>0</v>
      </c>
      <c r="S131" s="26">
        <v>0.12430637292211914</v>
      </c>
      <c r="T131" s="15">
        <v>0</v>
      </c>
      <c r="U131" s="15">
        <v>0.3213234470766459</v>
      </c>
      <c r="V131" s="16">
        <f t="shared" si="14"/>
        <v>0.3213234470766459</v>
      </c>
      <c r="W131" s="25">
        <v>1.5682189613837085</v>
      </c>
      <c r="X131" s="25">
        <v>3.3449555965985873E-2</v>
      </c>
      <c r="Y131" s="26">
        <f t="shared" si="15"/>
        <v>1.6016685173496945</v>
      </c>
      <c r="Z131" s="25">
        <v>3.2693768942479928</v>
      </c>
      <c r="AA131" s="25">
        <v>1.2618536491066574</v>
      </c>
      <c r="AB131" s="26">
        <f t="shared" si="16"/>
        <v>4.53123054335465</v>
      </c>
      <c r="AC131" s="26">
        <v>1.529505843735834</v>
      </c>
      <c r="AD131" s="26">
        <v>0.13930382280103271</v>
      </c>
      <c r="AE131" s="26">
        <v>3.2479082525331791</v>
      </c>
      <c r="AF131" s="26">
        <v>5.8088623773322352</v>
      </c>
      <c r="AG131" s="25">
        <v>10.477939983764454</v>
      </c>
      <c r="AH131" s="25">
        <v>4.0583989413667387</v>
      </c>
      <c r="AI131" s="25">
        <v>7.0023212675140503</v>
      </c>
      <c r="AJ131" s="26">
        <f t="shared" si="21"/>
        <v>21.538660192645246</v>
      </c>
      <c r="AK131" s="25">
        <v>1.096788459345355</v>
      </c>
      <c r="AL131" s="25">
        <v>0.31910544999095575</v>
      </c>
      <c r="AM131" s="26">
        <f t="shared" si="17"/>
        <v>1.4158939093363108</v>
      </c>
      <c r="AN131" s="194">
        <f t="shared" si="18"/>
        <v>45.495589967737828</v>
      </c>
      <c r="AO131" s="25">
        <f>(AN131/$AN$133)*PIB_2021_DANE!$T$22</f>
        <v>4.5083103323845473</v>
      </c>
      <c r="AP131" s="16">
        <f t="shared" si="19"/>
        <v>50.003900300122375</v>
      </c>
      <c r="AQ131" s="195">
        <f t="shared" si="20"/>
        <v>2.8338754272911129E-4</v>
      </c>
      <c r="AZ131" s="147"/>
      <c r="BA131" s="148"/>
      <c r="BB131" s="147"/>
    </row>
    <row r="132" spans="1:54" ht="15.75" thickBot="1" x14ac:dyDescent="0.3">
      <c r="A132" s="48" t="s">
        <v>19</v>
      </c>
      <c r="B132" s="158" t="s">
        <v>9</v>
      </c>
      <c r="C132" s="86" t="s">
        <v>68</v>
      </c>
      <c r="D132" s="159" t="s">
        <v>42</v>
      </c>
      <c r="E132" s="198" t="s">
        <v>439</v>
      </c>
      <c r="F132" s="160" t="s">
        <v>193</v>
      </c>
      <c r="G132" s="161" t="s">
        <v>319</v>
      </c>
      <c r="H132" s="25">
        <v>0</v>
      </c>
      <c r="I132" s="25">
        <v>23.054713608352504</v>
      </c>
      <c r="J132" s="25">
        <v>1.3878281952329117</v>
      </c>
      <c r="K132" s="25">
        <v>0</v>
      </c>
      <c r="L132" s="25">
        <v>0</v>
      </c>
      <c r="M132" s="26">
        <f t="shared" si="12"/>
        <v>24.442541803585417</v>
      </c>
      <c r="N132" s="25">
        <v>0</v>
      </c>
      <c r="O132" s="25">
        <v>0</v>
      </c>
      <c r="P132" s="25">
        <v>0.23929971646781106</v>
      </c>
      <c r="Q132" s="25">
        <v>0</v>
      </c>
      <c r="R132" s="26">
        <f t="shared" si="13"/>
        <v>0.23929971646781106</v>
      </c>
      <c r="S132" s="26">
        <v>0</v>
      </c>
      <c r="T132" s="15">
        <v>6.8875744352985158E-2</v>
      </c>
      <c r="U132" s="15">
        <v>8.807059848562869E-2</v>
      </c>
      <c r="V132" s="16">
        <f t="shared" si="14"/>
        <v>0.15694634283861386</v>
      </c>
      <c r="W132" s="25">
        <v>12.679892980964897</v>
      </c>
      <c r="X132" s="25">
        <v>1.5220523582630578</v>
      </c>
      <c r="Y132" s="26">
        <f t="shared" si="15"/>
        <v>14.201945339227954</v>
      </c>
      <c r="Z132" s="25">
        <v>14.392341000925072</v>
      </c>
      <c r="AA132" s="25">
        <v>3.5473679786734644</v>
      </c>
      <c r="AB132" s="26">
        <f t="shared" si="16"/>
        <v>17.939708979598535</v>
      </c>
      <c r="AC132" s="26">
        <v>2.7338126418010655</v>
      </c>
      <c r="AD132" s="26">
        <v>0.12419289964973423</v>
      </c>
      <c r="AE132" s="26">
        <v>6.1441211999150624</v>
      </c>
      <c r="AF132" s="26">
        <v>10.706775992697208</v>
      </c>
      <c r="AG132" s="25">
        <v>13.02174627123661</v>
      </c>
      <c r="AH132" s="25">
        <v>8.8791149021700697</v>
      </c>
      <c r="AI132" s="25">
        <v>10.362056062203031</v>
      </c>
      <c r="AJ132" s="26">
        <f t="shared" si="21"/>
        <v>32.262917235609713</v>
      </c>
      <c r="AK132" s="25">
        <v>2.6130648910272951</v>
      </c>
      <c r="AL132" s="25">
        <v>0.58960209820743792</v>
      </c>
      <c r="AM132" s="26">
        <f t="shared" si="17"/>
        <v>3.202666989234733</v>
      </c>
      <c r="AN132" s="200">
        <f t="shared" si="18"/>
        <v>112.15492914062584</v>
      </c>
      <c r="AO132" s="25">
        <f>(AN132/$AN$133)*PIB_2021_DANE!$T$22</f>
        <v>11.113807431249837</v>
      </c>
      <c r="AP132" s="199">
        <f t="shared" si="19"/>
        <v>123.26873657187568</v>
      </c>
      <c r="AQ132" s="201">
        <f t="shared" si="20"/>
        <v>6.9860199189982961E-4</v>
      </c>
      <c r="AZ132" s="147"/>
      <c r="BA132" s="148"/>
      <c r="BB132" s="147"/>
    </row>
    <row r="133" spans="1:54" ht="15.75" thickBot="1" x14ac:dyDescent="0.3">
      <c r="A133" s="306" t="s">
        <v>329</v>
      </c>
      <c r="B133" s="307"/>
      <c r="C133" s="307"/>
      <c r="D133" s="307"/>
      <c r="E133" s="307"/>
      <c r="F133" s="307"/>
      <c r="G133" s="307"/>
      <c r="H133" s="209">
        <f>SUM(H8:H132)</f>
        <v>1477.8819083068267</v>
      </c>
      <c r="I133" s="209">
        <f t="shared" ref="I133:M133" si="22">SUM(I8:I132)</f>
        <v>4909.5254113092797</v>
      </c>
      <c r="J133" s="209">
        <f t="shared" si="22"/>
        <v>5657.4866614973116</v>
      </c>
      <c r="K133" s="209">
        <f t="shared" si="22"/>
        <v>46.527111028157428</v>
      </c>
      <c r="L133" s="209">
        <f t="shared" si="22"/>
        <v>0</v>
      </c>
      <c r="M133" s="202">
        <f t="shared" si="22"/>
        <v>12091.421092141578</v>
      </c>
      <c r="N133" s="209"/>
      <c r="O133" s="209"/>
      <c r="P133" s="209"/>
      <c r="Q133" s="209"/>
      <c r="R133" s="202">
        <f t="shared" ref="R133:V133" si="23">SUM(R8:R132)</f>
        <v>5527.7830241489373</v>
      </c>
      <c r="S133" s="202">
        <f t="shared" si="23"/>
        <v>26076.375281717046</v>
      </c>
      <c r="T133" s="202">
        <f t="shared" si="23"/>
        <v>7141.5250317075715</v>
      </c>
      <c r="U133" s="202">
        <f t="shared" si="23"/>
        <v>939.86782699853904</v>
      </c>
      <c r="V133" s="202">
        <f t="shared" si="23"/>
        <v>8081.3928587061155</v>
      </c>
      <c r="W133" s="202">
        <f t="shared" ref="W133:Y133" si="24">SUM(W8:W132)</f>
        <v>7744.6518546577354</v>
      </c>
      <c r="X133" s="202">
        <f t="shared" si="24"/>
        <v>2433.9471055678232</v>
      </c>
      <c r="Y133" s="202">
        <f t="shared" si="24"/>
        <v>10178.598960225563</v>
      </c>
      <c r="Z133" s="202">
        <f t="shared" ref="Z133:AI133" si="25">SUM(Z8:Z132)</f>
        <v>22763.624953981162</v>
      </c>
      <c r="AA133" s="202">
        <f t="shared" si="25"/>
        <v>7729.8598777882971</v>
      </c>
      <c r="AB133" s="202">
        <f t="shared" si="25"/>
        <v>30493.484831769467</v>
      </c>
      <c r="AC133" s="202">
        <f t="shared" si="25"/>
        <v>4656.678870656202</v>
      </c>
      <c r="AD133" s="202">
        <f t="shared" si="25"/>
        <v>8589.9940278983995</v>
      </c>
      <c r="AE133" s="202">
        <f t="shared" si="25"/>
        <v>14735.035405514551</v>
      </c>
      <c r="AF133" s="202">
        <f t="shared" si="25"/>
        <v>15247.094489774063</v>
      </c>
      <c r="AG133" s="202">
        <f t="shared" si="25"/>
        <v>7177.8557080658238</v>
      </c>
      <c r="AH133" s="202">
        <f t="shared" si="25"/>
        <v>7820.6057054564499</v>
      </c>
      <c r="AI133" s="202">
        <f t="shared" si="25"/>
        <v>5225.7030701821423</v>
      </c>
      <c r="AJ133" s="202">
        <f t="shared" si="21"/>
        <v>20224.164483704415</v>
      </c>
      <c r="AK133" s="202">
        <f>SUM(AK8:AK132)</f>
        <v>3278.5615078928768</v>
      </c>
      <c r="AL133" s="202">
        <f t="shared" ref="AL133" si="26">SUM(AL8:AL132)</f>
        <v>1361.3695848803936</v>
      </c>
      <c r="AM133" s="202">
        <f t="shared" ref="AM133:AQ133" si="27">SUM(AM8:AM132)</f>
        <v>4639.9310927732658</v>
      </c>
      <c r="AN133" s="202">
        <f t="shared" si="27"/>
        <v>160541.95441902964</v>
      </c>
      <c r="AO133" s="202">
        <f t="shared" si="27"/>
        <v>15908.639769300007</v>
      </c>
      <c r="AP133" s="202">
        <f t="shared" si="27"/>
        <v>176450.59418832976</v>
      </c>
      <c r="AQ133" s="210">
        <f t="shared" si="27"/>
        <v>0.99999999999999944</v>
      </c>
    </row>
    <row r="134" spans="1:54" x14ac:dyDescent="0.25">
      <c r="H134" s="3"/>
      <c r="I134" s="3"/>
      <c r="J134" s="3"/>
      <c r="K134" s="3"/>
      <c r="L134" s="3"/>
      <c r="M134" s="69"/>
      <c r="N134" s="2"/>
      <c r="O134" s="2"/>
      <c r="P134" s="2"/>
      <c r="Q134" s="2"/>
      <c r="S134" s="223"/>
    </row>
    <row r="135" spans="1:54" x14ac:dyDescent="0.25">
      <c r="M135" s="264"/>
      <c r="R135" s="264"/>
      <c r="S135" s="264"/>
      <c r="V135" s="264"/>
      <c r="Y135" s="264"/>
      <c r="Z135" s="264"/>
      <c r="AB135" s="264"/>
      <c r="AC135" s="264"/>
      <c r="AD135" s="264"/>
      <c r="AE135" s="264"/>
      <c r="AF135" s="264"/>
      <c r="AJ135" s="264"/>
      <c r="AM135" s="264"/>
      <c r="AO135" s="264"/>
      <c r="AP135" s="264"/>
    </row>
  </sheetData>
  <autoFilter ref="A7:AQ7"/>
  <mergeCells count="5">
    <mergeCell ref="A133:G133"/>
    <mergeCell ref="A2:AQ2"/>
    <mergeCell ref="A3:AQ3"/>
    <mergeCell ref="A4:AQ4"/>
    <mergeCell ref="A5:AQ5"/>
  </mergeCells>
  <hyperlinks>
    <hyperlink ref="AU2" location="INDICE!A1" display="VOVER AL INDICE"/>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39997558519241921"/>
  </sheetPr>
  <dimension ref="A1:AR163"/>
  <sheetViews>
    <sheetView showGridLines="0" zoomScale="85" zoomScaleNormal="85" workbookViewId="0">
      <selection activeCell="AK33" sqref="AK33"/>
    </sheetView>
  </sheetViews>
  <sheetFormatPr baseColWidth="10" defaultColWidth="11.5703125" defaultRowHeight="12.75" x14ac:dyDescent="0.2"/>
  <cols>
    <col min="1" max="1" width="8.7109375" style="11" customWidth="1"/>
    <col min="2" max="2" width="23.28515625" style="11" customWidth="1"/>
    <col min="3" max="34" width="11.5703125" style="11"/>
    <col min="35" max="35" width="12.42578125" style="11" bestFit="1" customWidth="1"/>
    <col min="36" max="36" width="11.5703125" style="11"/>
    <col min="37" max="37" width="12.42578125" style="11" bestFit="1" customWidth="1"/>
    <col min="38" max="39" width="11.5703125" style="11"/>
    <col min="40" max="40" width="23.140625" style="11" customWidth="1"/>
    <col min="41" max="16384" width="11.5703125" style="11"/>
  </cols>
  <sheetData>
    <row r="1" spans="1:40" ht="16.899999999999999" customHeight="1" thickBot="1" x14ac:dyDescent="0.3">
      <c r="A1" s="315" t="s">
        <v>434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N1" s="207" t="s">
        <v>488</v>
      </c>
    </row>
    <row r="2" spans="1:40" ht="15.75" thickTop="1" x14ac:dyDescent="0.25">
      <c r="A2" s="316" t="s">
        <v>474</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row>
    <row r="3" spans="1:40" ht="15" x14ac:dyDescent="0.25">
      <c r="A3" s="316" t="s">
        <v>322</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row>
    <row r="4" spans="1:40" ht="15" x14ac:dyDescent="0.25">
      <c r="A4" s="316" t="s">
        <v>502</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row>
    <row r="5" spans="1:40" ht="13.5"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40" ht="135" customHeight="1" thickBot="1" x14ac:dyDescent="0.25">
      <c r="A6" s="29" t="s">
        <v>43</v>
      </c>
      <c r="B6" s="30" t="s">
        <v>20</v>
      </c>
      <c r="C6" s="31" t="s">
        <v>323</v>
      </c>
      <c r="D6" s="31" t="s">
        <v>324</v>
      </c>
      <c r="E6" s="31" t="s">
        <v>325</v>
      </c>
      <c r="F6" s="31" t="s">
        <v>326</v>
      </c>
      <c r="G6" s="31" t="s">
        <v>327</v>
      </c>
      <c r="H6" s="32" t="s">
        <v>328</v>
      </c>
      <c r="I6" s="31" t="s">
        <v>330</v>
      </c>
      <c r="J6" s="31" t="s">
        <v>333</v>
      </c>
      <c r="K6" s="31" t="s">
        <v>331</v>
      </c>
      <c r="L6" s="31" t="s">
        <v>332</v>
      </c>
      <c r="M6" s="32" t="s">
        <v>358</v>
      </c>
      <c r="N6" s="32" t="s">
        <v>343</v>
      </c>
      <c r="O6" s="33" t="s">
        <v>334</v>
      </c>
      <c r="P6" s="33" t="s">
        <v>335</v>
      </c>
      <c r="Q6" s="32" t="s">
        <v>344</v>
      </c>
      <c r="R6" s="34" t="s">
        <v>336</v>
      </c>
      <c r="S6" s="34" t="s">
        <v>337</v>
      </c>
      <c r="T6" s="32" t="s">
        <v>345</v>
      </c>
      <c r="U6" s="35" t="s">
        <v>338</v>
      </c>
      <c r="V6" s="34" t="s">
        <v>339</v>
      </c>
      <c r="W6" s="32" t="s">
        <v>346</v>
      </c>
      <c r="X6" s="32" t="s">
        <v>347</v>
      </c>
      <c r="Y6" s="32" t="s">
        <v>348</v>
      </c>
      <c r="Z6" s="32" t="s">
        <v>349</v>
      </c>
      <c r="AA6" s="32" t="s">
        <v>350</v>
      </c>
      <c r="AB6" s="34" t="s">
        <v>351</v>
      </c>
      <c r="AC6" s="33" t="s">
        <v>352</v>
      </c>
      <c r="AD6" s="33" t="s">
        <v>353</v>
      </c>
      <c r="AE6" s="32" t="s">
        <v>354</v>
      </c>
      <c r="AF6" s="33" t="s">
        <v>355</v>
      </c>
      <c r="AG6" s="34" t="s">
        <v>356</v>
      </c>
      <c r="AH6" s="32" t="s">
        <v>357</v>
      </c>
      <c r="AI6" s="36" t="s">
        <v>404</v>
      </c>
      <c r="AJ6" s="36" t="s">
        <v>341</v>
      </c>
      <c r="AK6" s="32" t="s">
        <v>366</v>
      </c>
      <c r="AL6" s="37" t="s">
        <v>403</v>
      </c>
    </row>
    <row r="7" spans="1:40" ht="15" x14ac:dyDescent="0.25">
      <c r="A7" s="23" t="s">
        <v>44</v>
      </c>
      <c r="B7" s="52" t="s">
        <v>21</v>
      </c>
      <c r="C7" s="25">
        <f>SUMIF('PIB Municipios 2021'!$C$8:$C$132,$A7,'PIB Municipios 2021'!H$8:H$132)</f>
        <v>0.36983834196392246</v>
      </c>
      <c r="D7" s="25">
        <f>SUMIF('PIB Municipios 2021'!$C$8:$C$132,$A7,'PIB Municipios 2021'!I$8:I$132)</f>
        <v>29.866957746023829</v>
      </c>
      <c r="E7" s="25">
        <f>SUMIF('PIB Municipios 2021'!$C$8:$C$132,$A7,'PIB Municipios 2021'!J$8:J$132)</f>
        <v>154.0587982979394</v>
      </c>
      <c r="F7" s="25">
        <f>SUMIF('PIB Municipios 2021'!$C$8:$C$132,$A7,'PIB Municipios 2021'!K$8:K$132)</f>
        <v>4.8478391314743394E-2</v>
      </c>
      <c r="G7" s="25">
        <f>SUMIF('PIB Municipios 2021'!$C$8:$C$132,$A7,'PIB Municipios 2021'!L$8:L$132)</f>
        <v>0</v>
      </c>
      <c r="H7" s="26">
        <f>SUMIF('PIB Municipios 2021'!$C$8:$C$132,$A7,'PIB Municipios 2021'!M$8:M$132)</f>
        <v>184.34407277724191</v>
      </c>
      <c r="I7" s="25">
        <f>SUMIF('PIB Municipios 2021'!$C$8:$C$132,$A7,'PIB Municipios 2021'!N$8:N$132)</f>
        <v>0</v>
      </c>
      <c r="J7" s="25">
        <f>SUMIF('PIB Municipios 2021'!$C$8:$C$132,$A7,'PIB Municipios 2021'!O$8:O$132)</f>
        <v>0</v>
      </c>
      <c r="K7" s="25">
        <f>SUMIF('PIB Municipios 2021'!$C$8:$C$132,$A7,'PIB Municipios 2021'!P$8:P$132)</f>
        <v>0</v>
      </c>
      <c r="L7" s="25">
        <f>SUMIF('PIB Municipios 2021'!$C$8:$C$132,$A7,'PIB Municipios 2021'!Q$8:Q$132)</f>
        <v>2.6154548210292097</v>
      </c>
      <c r="M7" s="26">
        <f>SUMIF('PIB Municipios 2021'!$C$8:$C$132,$A7,'PIB Municipios 2021'!R$8:R$132)</f>
        <v>2.6154548210292097</v>
      </c>
      <c r="N7" s="26">
        <f>SUMIF('PIB Municipios 2021'!$C$8:$C$132,$A7,'PIB Municipios 2021'!S$8:S$132)</f>
        <v>9643.5681042654069</v>
      </c>
      <c r="O7" s="25">
        <f>SUMIF('PIB Municipios 2021'!$C$8:$C$132,$A7,'PIB Municipios 2021'!T$8:T$132)</f>
        <v>4160.8099707255897</v>
      </c>
      <c r="P7" s="25">
        <f>SUMIF('PIB Municipios 2021'!$C$8:$C$132,$A7,'PIB Municipios 2021'!U$8:U$132)</f>
        <v>429.87798354765823</v>
      </c>
      <c r="Q7" s="26">
        <f>SUMIF('PIB Municipios 2021'!$C$8:$C$132,$A7,'PIB Municipios 2021'!V$8:V$132)</f>
        <v>4590.6879542732477</v>
      </c>
      <c r="R7" s="25">
        <f>SUMIF('PIB Municipios 2021'!$C$8:$C$132,$A7,'PIB Municipios 2021'!W$8:W$132)</f>
        <v>4565.585594593379</v>
      </c>
      <c r="S7" s="25">
        <f>SUMIF('PIB Municipios 2021'!$C$8:$C$132,$A7,'PIB Municipios 2021'!X$8:X$132)</f>
        <v>1104.0351346995767</v>
      </c>
      <c r="T7" s="27">
        <f>SUMIF('PIB Municipios 2021'!$C$8:$C$132,$A7,'PIB Municipios 2021'!Y$8:Y$132)</f>
        <v>5669.6207292929557</v>
      </c>
      <c r="U7" s="25">
        <f>SUMIF('PIB Municipios 2021'!$C$8:$C$132,$A7,'PIB Municipios 2021'!Z$8:Z$132)</f>
        <v>11145.713061843366</v>
      </c>
      <c r="V7" s="25">
        <f>SUMIF('PIB Municipios 2021'!$C$8:$C$132,$A7,'PIB Municipios 2021'!AA$8:AA$132)</f>
        <v>2923.6949797252933</v>
      </c>
      <c r="W7" s="26">
        <f>SUMIF('PIB Municipios 2021'!$C$8:$C$132,$A7,'PIB Municipios 2021'!AB$8:AB$132)</f>
        <v>14069.408041568659</v>
      </c>
      <c r="X7" s="26">
        <f>SUMIF('PIB Municipios 2021'!$C$8:$C$132,$A7,'PIB Municipios 2021'!AC$8:AC$132)</f>
        <v>2140.3037025653039</v>
      </c>
      <c r="Y7" s="26">
        <f>SUMIF('PIB Municipios 2021'!$C$8:$C$132,$A7,'PIB Municipios 2021'!AD$8:AD$132)</f>
        <v>6866.0803627538071</v>
      </c>
      <c r="Z7" s="26">
        <f>SUMIF('PIB Municipios 2021'!$C$8:$C$132,$A7,'PIB Municipios 2021'!AE$8:AE$132)</f>
        <v>6743.929045132425</v>
      </c>
      <c r="AA7" s="26">
        <f>SUMIF('PIB Municipios 2021'!$C$8:$C$132,$A7,'PIB Municipios 2021'!AF$8:AF$132)</f>
        <v>7160.8572183496726</v>
      </c>
      <c r="AB7" s="25">
        <f>SUMIF('PIB Municipios 2021'!$C$8:$C$132,$A7,'PIB Municipios 2021'!AG$8:AG$132)</f>
        <v>3075.1994691962282</v>
      </c>
      <c r="AC7" s="25">
        <f>SUMIF('PIB Municipios 2021'!$C$8:$C$132,$A7,'PIB Municipios 2021'!AH$8:AH$132)</f>
        <v>4321.302587140679</v>
      </c>
      <c r="AD7" s="25">
        <f>SUMIF('PIB Municipios 2021'!$C$8:$C$132,$A7,'PIB Municipios 2021'!AI$8:AI$132)</f>
        <v>1862.3217208388248</v>
      </c>
      <c r="AE7" s="26">
        <f>SUMIF('PIB Municipios 2021'!$C$8:$C$132,$A7,'PIB Municipios 2021'!AJ$8:AJ$132)</f>
        <v>9258.8237771757322</v>
      </c>
      <c r="AF7" s="25">
        <f>SUMIF('PIB Municipios 2021'!$C$8:$C$132,$A7,'PIB Municipios 2021'!AK$8:AK$132)</f>
        <v>1510.1636554351019</v>
      </c>
      <c r="AG7" s="25">
        <f>SUMIF('PIB Municipios 2021'!$C$8:$C$132,$A7,'PIB Municipios 2021'!AL$8:AL$132)</f>
        <v>514.31587932646391</v>
      </c>
      <c r="AH7" s="26">
        <f>SUMIF('PIB Municipios 2021'!$C$8:$C$132,$A7,'PIB Municipios 2021'!AM$8:AM$132)</f>
        <v>2024.4795347615659</v>
      </c>
      <c r="AI7" s="25">
        <f>SUMIF('PIB Municipios 2021'!$C$8:$C$132,$A7,'PIB Municipios 2021'!AN$8:AN$132)</f>
        <v>68354.717997737054</v>
      </c>
      <c r="AJ7" s="25">
        <f>SUMIF('PIB Municipios 2021'!$C$8:$C$132,$A7,'PIB Municipios 2021'!AO$8:AO$132)</f>
        <v>6773.497862868855</v>
      </c>
      <c r="AK7" s="26">
        <f>SUMIF('PIB Municipios 2021'!$C$8:$C$132,$A7,'PIB Municipios 2021'!AP$8:AP$132)</f>
        <v>75128.215860605909</v>
      </c>
      <c r="AL7" s="28">
        <f t="shared" ref="AL7:AL31" si="0">AK7/$AK$32</f>
        <v>0.42577479665735729</v>
      </c>
    </row>
    <row r="8" spans="1:40" ht="15" x14ac:dyDescent="0.25">
      <c r="A8" s="20" t="s">
        <v>45</v>
      </c>
      <c r="B8" s="50" t="s">
        <v>22</v>
      </c>
      <c r="C8" s="15">
        <f>SUMIF('PIB Municipios 2021'!$C$8:$C$132,$A8,'PIB Municipios 2021'!H$8:H$132)</f>
        <v>20.913898221759862</v>
      </c>
      <c r="D8" s="15">
        <f>SUMIF('PIB Municipios 2021'!$C$8:$C$132,$A8,'PIB Municipios 2021'!I$8:I$132)</f>
        <v>49.540832289345055</v>
      </c>
      <c r="E8" s="15">
        <f>SUMIF('PIB Municipios 2021'!$C$8:$C$132,$A8,'PIB Municipios 2021'!J$8:J$132)</f>
        <v>621.14929017043141</v>
      </c>
      <c r="F8" s="15">
        <f>SUMIF('PIB Municipios 2021'!$C$8:$C$132,$A8,'PIB Municipios 2021'!K$8:K$132)</f>
        <v>0.85801042807165384</v>
      </c>
      <c r="G8" s="15">
        <f>SUMIF('PIB Municipios 2021'!$C$8:$C$132,$A8,'PIB Municipios 2021'!L$8:L$132)</f>
        <v>0</v>
      </c>
      <c r="H8" s="16">
        <f>SUMIF('PIB Municipios 2021'!$C$8:$C$132,$A8,'PIB Municipios 2021'!M$8:M$132)</f>
        <v>692.46203110960823</v>
      </c>
      <c r="I8" s="15">
        <f>SUMIF('PIB Municipios 2021'!$C$8:$C$132,$A8,'PIB Municipios 2021'!N$8:N$132)</f>
        <v>0</v>
      </c>
      <c r="J8" s="15">
        <f>SUMIF('PIB Municipios 2021'!$C$8:$C$132,$A8,'PIB Municipios 2021'!O$8:O$132)</f>
        <v>0</v>
      </c>
      <c r="K8" s="15">
        <f>SUMIF('PIB Municipios 2021'!$C$8:$C$132,$A8,'PIB Municipios 2021'!P$8:P$132)</f>
        <v>104.29319128227738</v>
      </c>
      <c r="L8" s="15">
        <f>SUMIF('PIB Municipios 2021'!$C$8:$C$132,$A8,'PIB Municipios 2021'!Q$8:Q$132)</f>
        <v>0</v>
      </c>
      <c r="M8" s="16">
        <f>SUMIF('PIB Municipios 2021'!$C$8:$C$132,$A8,'PIB Municipios 2021'!R$8:R$132)</f>
        <v>104.29319128227738</v>
      </c>
      <c r="N8" s="16">
        <f>SUMIF('PIB Municipios 2021'!$C$8:$C$132,$A8,'PIB Municipios 2021'!S$8:S$132)</f>
        <v>4230.1059134765819</v>
      </c>
      <c r="O8" s="15">
        <f>SUMIF('PIB Municipios 2021'!$C$8:$C$132,$A8,'PIB Municipios 2021'!T$8:T$132)</f>
        <v>316.66587219441419</v>
      </c>
      <c r="P8" s="15">
        <f>SUMIF('PIB Municipios 2021'!$C$8:$C$132,$A8,'PIB Municipios 2021'!U$8:U$132)</f>
        <v>93.621077136785729</v>
      </c>
      <c r="Q8" s="16">
        <f>SUMIF('PIB Municipios 2021'!$C$8:$C$132,$A8,'PIB Municipios 2021'!V$8:V$132)</f>
        <v>410.28694933119988</v>
      </c>
      <c r="R8" s="15">
        <f>SUMIF('PIB Municipios 2021'!$C$8:$C$132,$A8,'PIB Municipios 2021'!W$8:W$132)</f>
        <v>266.36648255890816</v>
      </c>
      <c r="S8" s="15">
        <f>SUMIF('PIB Municipios 2021'!$C$8:$C$132,$A8,'PIB Municipios 2021'!X$8:X$132)</f>
        <v>81.572518388443498</v>
      </c>
      <c r="T8" s="17">
        <f>SUMIF('PIB Municipios 2021'!$C$8:$C$132,$A8,'PIB Municipios 2021'!Y$8:Y$132)</f>
        <v>347.93900094735164</v>
      </c>
      <c r="U8" s="15">
        <f>SUMIF('PIB Municipios 2021'!$C$8:$C$132,$A8,'PIB Municipios 2021'!Z$8:Z$132)</f>
        <v>2321.1335632635714</v>
      </c>
      <c r="V8" s="15">
        <f>SUMIF('PIB Municipios 2021'!$C$8:$C$132,$A8,'PIB Municipios 2021'!AA$8:AA$132)</f>
        <v>1002.6264879133682</v>
      </c>
      <c r="W8" s="16">
        <f>SUMIF('PIB Municipios 2021'!$C$8:$C$132,$A8,'PIB Municipios 2021'!AB$8:AB$132)</f>
        <v>3323.7600511769397</v>
      </c>
      <c r="X8" s="16">
        <f>SUMIF('PIB Municipios 2021'!$C$8:$C$132,$A8,'PIB Municipios 2021'!AC$8:AC$132)</f>
        <v>531.1355473897122</v>
      </c>
      <c r="Y8" s="16">
        <f>SUMIF('PIB Municipios 2021'!$C$8:$C$132,$A8,'PIB Municipios 2021'!AD$8:AD$132)</f>
        <v>314.06389046831436</v>
      </c>
      <c r="Z8" s="16">
        <f>SUMIF('PIB Municipios 2021'!$C$8:$C$132,$A8,'PIB Municipios 2021'!AE$8:AE$132)</f>
        <v>1591.5381431537216</v>
      </c>
      <c r="AA8" s="16">
        <f>SUMIF('PIB Municipios 2021'!$C$8:$C$132,$A8,'PIB Municipios 2021'!AF$8:AF$132)</f>
        <v>1479.0970817934851</v>
      </c>
      <c r="AB8" s="15">
        <f>SUMIF('PIB Municipios 2021'!$C$8:$C$132,$A8,'PIB Municipios 2021'!AG$8:AG$132)</f>
        <v>674.37952284762912</v>
      </c>
      <c r="AC8" s="15">
        <f>SUMIF('PIB Municipios 2021'!$C$8:$C$132,$A8,'PIB Municipios 2021'!AH$8:AH$132)</f>
        <v>647.9497346939562</v>
      </c>
      <c r="AD8" s="15">
        <f>SUMIF('PIB Municipios 2021'!$C$8:$C$132,$A8,'PIB Municipios 2021'!AI$8:AI$132)</f>
        <v>416.72897935137934</v>
      </c>
      <c r="AE8" s="16">
        <f>SUMIF('PIB Municipios 2021'!$C$8:$C$132,$A8,'PIB Municipios 2021'!AJ$8:AJ$132)</f>
        <v>1739.0582368929647</v>
      </c>
      <c r="AF8" s="15">
        <f>SUMIF('PIB Municipios 2021'!$C$8:$C$132,$A8,'PIB Municipios 2021'!AK$8:AK$132)</f>
        <v>392.54817302267412</v>
      </c>
      <c r="AG8" s="15">
        <f>SUMIF('PIB Municipios 2021'!$C$8:$C$132,$A8,'PIB Municipios 2021'!AL$8:AL$132)</f>
        <v>158.1871450824143</v>
      </c>
      <c r="AH8" s="16">
        <f>SUMIF('PIB Municipios 2021'!$C$8:$C$132,$A8,'PIB Municipios 2021'!AM$8:AM$132)</f>
        <v>550.73531810508837</v>
      </c>
      <c r="AI8" s="15">
        <f>SUMIF('PIB Municipios 2021'!$C$8:$C$132,$A8,'PIB Municipios 2021'!AN$8:AN$132)</f>
        <v>15314.475355127246</v>
      </c>
      <c r="AJ8" s="15">
        <f>SUMIF('PIB Municipios 2021'!$C$8:$C$132,$A8,'PIB Municipios 2021'!AO$8:AO$132)</f>
        <v>1517.5626368957637</v>
      </c>
      <c r="AK8" s="16">
        <f>SUMIF('PIB Municipios 2021'!$C$8:$C$132,$A8,'PIB Municipios 2021'!AP$8:AP$132)</f>
        <v>16832.037992023012</v>
      </c>
      <c r="AL8" s="19">
        <f t="shared" si="0"/>
        <v>9.5392356537251477E-2</v>
      </c>
    </row>
    <row r="9" spans="1:40" ht="15" x14ac:dyDescent="0.25">
      <c r="A9" s="20" t="s">
        <v>46</v>
      </c>
      <c r="B9" s="50" t="s">
        <v>23</v>
      </c>
      <c r="C9" s="15">
        <f>SUMIF('PIB Municipios 2021'!$C$8:$C$132,$A9,'PIB Municipios 2021'!H$8:H$132)</f>
        <v>3.3244824267825921</v>
      </c>
      <c r="D9" s="15">
        <f>SUMIF('PIB Municipios 2021'!$C$8:$C$132,$A9,'PIB Municipios 2021'!I$8:I$132)</f>
        <v>4.1479775381991093</v>
      </c>
      <c r="E9" s="15">
        <f>SUMIF('PIB Municipios 2021'!$C$8:$C$132,$A9,'PIB Municipios 2021'!J$8:J$132)</f>
        <v>54.911397897270682</v>
      </c>
      <c r="F9" s="15">
        <f>SUMIF('PIB Municipios 2021'!$C$8:$C$132,$A9,'PIB Municipios 2021'!K$8:K$132)</f>
        <v>7.7696370386480779E-2</v>
      </c>
      <c r="G9" s="15">
        <f>SUMIF('PIB Municipios 2021'!$C$8:$C$132,$A9,'PIB Municipios 2021'!L$8:L$132)</f>
        <v>0</v>
      </c>
      <c r="H9" s="16">
        <f>SUMIF('PIB Municipios 2021'!$C$8:$C$132,$A9,'PIB Municipios 2021'!M$8:M$132)</f>
        <v>62.461554232638861</v>
      </c>
      <c r="I9" s="15">
        <f>SUMIF('PIB Municipios 2021'!$C$8:$C$132,$A9,'PIB Municipios 2021'!N$8:N$132)</f>
        <v>0</v>
      </c>
      <c r="J9" s="15">
        <f>SUMIF('PIB Municipios 2021'!$C$8:$C$132,$A9,'PIB Municipios 2021'!O$8:O$132)</f>
        <v>0</v>
      </c>
      <c r="K9" s="15">
        <f>SUMIF('PIB Municipios 2021'!$C$8:$C$132,$A9,'PIB Municipios 2021'!P$8:P$132)</f>
        <v>0</v>
      </c>
      <c r="L9" s="15">
        <f>SUMIF('PIB Municipios 2021'!$C$8:$C$132,$A9,'PIB Municipios 2021'!Q$8:Q$132)</f>
        <v>0</v>
      </c>
      <c r="M9" s="16">
        <f>SUMIF('PIB Municipios 2021'!$C$8:$C$132,$A9,'PIB Municipios 2021'!R$8:R$132)</f>
        <v>0</v>
      </c>
      <c r="N9" s="16">
        <f>SUMIF('PIB Municipios 2021'!$C$8:$C$132,$A9,'PIB Municipios 2021'!S$8:S$132)</f>
        <v>6283.2569904025813</v>
      </c>
      <c r="O9" s="15">
        <f>SUMIF('PIB Municipios 2021'!$C$8:$C$132,$A9,'PIB Municipios 2021'!T$8:T$132)</f>
        <v>319.99887731604127</v>
      </c>
      <c r="P9" s="15">
        <f>SUMIF('PIB Municipios 2021'!$C$8:$C$132,$A9,'PIB Municipios 2021'!U$8:U$132)</f>
        <v>148.29261657588108</v>
      </c>
      <c r="Q9" s="16">
        <f>SUMIF('PIB Municipios 2021'!$C$8:$C$132,$A9,'PIB Municipios 2021'!V$8:V$132)</f>
        <v>468.29149389192241</v>
      </c>
      <c r="R9" s="15">
        <f>SUMIF('PIB Municipios 2021'!$C$8:$C$132,$A9,'PIB Municipios 2021'!W$8:W$132)</f>
        <v>610.04405173905411</v>
      </c>
      <c r="S9" s="15">
        <f>SUMIF('PIB Municipios 2021'!$C$8:$C$132,$A9,'PIB Municipios 2021'!X$8:X$132)</f>
        <v>295.99076436419364</v>
      </c>
      <c r="T9" s="17">
        <f>SUMIF('PIB Municipios 2021'!$C$8:$C$132,$A9,'PIB Municipios 2021'!Y$8:Y$132)</f>
        <v>906.03481610324764</v>
      </c>
      <c r="U9" s="15">
        <f>SUMIF('PIB Municipios 2021'!$C$8:$C$132,$A9,'PIB Municipios 2021'!Z$8:Z$132)</f>
        <v>2951.5693536656345</v>
      </c>
      <c r="V9" s="15">
        <f>SUMIF('PIB Municipios 2021'!$C$8:$C$132,$A9,'PIB Municipios 2021'!AA$8:AA$132)</f>
        <v>1161.8069232637354</v>
      </c>
      <c r="W9" s="16">
        <f>SUMIF('PIB Municipios 2021'!$C$8:$C$132,$A9,'PIB Municipios 2021'!AB$8:AB$132)</f>
        <v>4113.3762769293708</v>
      </c>
      <c r="X9" s="16">
        <f>SUMIF('PIB Municipios 2021'!$C$8:$C$132,$A9,'PIB Municipios 2021'!AC$8:AC$132)</f>
        <v>714.80296811564074</v>
      </c>
      <c r="Y9" s="16">
        <f>SUMIF('PIB Municipios 2021'!$C$8:$C$132,$A9,'PIB Municipios 2021'!AD$8:AD$132)</f>
        <v>644.19564091150482</v>
      </c>
      <c r="Z9" s="16">
        <f>SUMIF('PIB Municipios 2021'!$C$8:$C$132,$A9,'PIB Municipios 2021'!AE$8:AE$132)</f>
        <v>2380.6513095236369</v>
      </c>
      <c r="AA9" s="16">
        <f>SUMIF('PIB Municipios 2021'!$C$8:$C$132,$A9,'PIB Municipios 2021'!AF$8:AF$132)</f>
        <v>2026.9049929801904</v>
      </c>
      <c r="AB9" s="15">
        <f>SUMIF('PIB Municipios 2021'!$C$8:$C$132,$A9,'PIB Municipios 2021'!AG$8:AG$132)</f>
        <v>1068.8039728249241</v>
      </c>
      <c r="AC9" s="15">
        <f>SUMIF('PIB Municipios 2021'!$C$8:$C$132,$A9,'PIB Municipios 2021'!AH$8:AH$132)</f>
        <v>697.41875944895776</v>
      </c>
      <c r="AD9" s="15">
        <f>SUMIF('PIB Municipios 2021'!$C$8:$C$132,$A9,'PIB Municipios 2021'!AI$8:AI$132)</f>
        <v>444.3969429063111</v>
      </c>
      <c r="AE9" s="16">
        <f>SUMIF('PIB Municipios 2021'!$C$8:$C$132,$A9,'PIB Municipios 2021'!AJ$8:AJ$132)</f>
        <v>2210.6196751801931</v>
      </c>
      <c r="AF9" s="15">
        <f>SUMIF('PIB Municipios 2021'!$C$8:$C$132,$A9,'PIB Municipios 2021'!AK$8:AK$132)</f>
        <v>461.67327672522003</v>
      </c>
      <c r="AG9" s="15">
        <f>SUMIF('PIB Municipios 2021'!$C$8:$C$132,$A9,'PIB Municipios 2021'!AL$8:AL$132)</f>
        <v>116.19619240341504</v>
      </c>
      <c r="AH9" s="16">
        <f>SUMIF('PIB Municipios 2021'!$C$8:$C$132,$A9,'PIB Municipios 2021'!AM$8:AM$132)</f>
        <v>577.86946912863493</v>
      </c>
      <c r="AI9" s="15">
        <f>SUMIF('PIB Municipios 2021'!$C$8:$C$132,$A9,'PIB Municipios 2021'!AN$8:AN$132)</f>
        <v>20388.465187399564</v>
      </c>
      <c r="AJ9" s="15">
        <f>SUMIF('PIB Municipios 2021'!$C$8:$C$132,$A9,'PIB Municipios 2021'!AO$8:AO$132)</f>
        <v>2020.3612774556245</v>
      </c>
      <c r="AK9" s="16">
        <f>SUMIF('PIB Municipios 2021'!$C$8:$C$132,$A9,'PIB Municipios 2021'!AP$8:AP$132)</f>
        <v>22408.826464855189</v>
      </c>
      <c r="AL9" s="19">
        <f t="shared" si="0"/>
        <v>0.12699773876044732</v>
      </c>
    </row>
    <row r="10" spans="1:40" ht="15" x14ac:dyDescent="0.25">
      <c r="A10" s="20" t="s">
        <v>47</v>
      </c>
      <c r="B10" s="50" t="s">
        <v>2</v>
      </c>
      <c r="C10" s="15">
        <f>SUMIF('PIB Municipios 2021'!$C$8:$C$132,$A10,'PIB Municipios 2021'!H$8:H$132)</f>
        <v>0</v>
      </c>
      <c r="D10" s="15">
        <f>SUMIF('PIB Municipios 2021'!$C$8:$C$132,$A10,'PIB Municipios 2021'!I$8:I$132)</f>
        <v>97.227407724381209</v>
      </c>
      <c r="E10" s="15">
        <f>SUMIF('PIB Municipios 2021'!$C$8:$C$132,$A10,'PIB Municipios 2021'!J$8:J$132)</f>
        <v>206.89150938339614</v>
      </c>
      <c r="F10" s="15">
        <f>SUMIF('PIB Municipios 2021'!$C$8:$C$132,$A10,'PIB Municipios 2021'!K$8:K$132)</f>
        <v>2.3721668767157391</v>
      </c>
      <c r="G10" s="15">
        <f>SUMIF('PIB Municipios 2021'!$C$8:$C$132,$A10,'PIB Municipios 2021'!L$8:L$132)</f>
        <v>0</v>
      </c>
      <c r="H10" s="16">
        <f>SUMIF('PIB Municipios 2021'!$C$8:$C$132,$A10,'PIB Municipios 2021'!M$8:M$132)</f>
        <v>306.49108398449312</v>
      </c>
      <c r="I10" s="15">
        <f>SUMIF('PIB Municipios 2021'!$C$8:$C$132,$A10,'PIB Municipios 2021'!N$8:N$132)</f>
        <v>0</v>
      </c>
      <c r="J10" s="15">
        <f>SUMIF('PIB Municipios 2021'!$C$8:$C$132,$A10,'PIB Municipios 2021'!O$8:O$132)</f>
        <v>0</v>
      </c>
      <c r="K10" s="15">
        <f>SUMIF('PIB Municipios 2021'!$C$8:$C$132,$A10,'PIB Municipios 2021'!P$8:P$132)</f>
        <v>1812.9271202557215</v>
      </c>
      <c r="L10" s="15">
        <f>SUMIF('PIB Municipios 2021'!$C$8:$C$132,$A10,'PIB Municipios 2021'!Q$8:Q$132)</f>
        <v>0</v>
      </c>
      <c r="M10" s="16">
        <f>SUMIF('PIB Municipios 2021'!$C$8:$C$132,$A10,'PIB Municipios 2021'!R$8:R$132)</f>
        <v>1812.9271202557215</v>
      </c>
      <c r="N10" s="16">
        <f>SUMIF('PIB Municipios 2021'!$C$8:$C$132,$A10,'PIB Municipios 2021'!S$8:S$132)</f>
        <v>170.94473976030702</v>
      </c>
      <c r="O10" s="15">
        <f>SUMIF('PIB Municipios 2021'!$C$8:$C$132,$A10,'PIB Municipios 2021'!T$8:T$132)</f>
        <v>52.597520110746416</v>
      </c>
      <c r="P10" s="15">
        <f>SUMIF('PIB Municipios 2021'!$C$8:$C$132,$A10,'PIB Municipios 2021'!U$8:U$132)</f>
        <v>92.509920310605366</v>
      </c>
      <c r="Q10" s="16">
        <f>SUMIF('PIB Municipios 2021'!$C$8:$C$132,$A10,'PIB Municipios 2021'!V$8:V$132)</f>
        <v>145.10744042135178</v>
      </c>
      <c r="R10" s="15">
        <f>SUMIF('PIB Municipios 2021'!$C$8:$C$132,$A10,'PIB Municipios 2021'!W$8:W$132)</f>
        <v>158.38105992387469</v>
      </c>
      <c r="S10" s="15">
        <f>SUMIF('PIB Municipios 2021'!$C$8:$C$132,$A10,'PIB Municipios 2021'!X$8:X$132)</f>
        <v>100.15800697151397</v>
      </c>
      <c r="T10" s="17">
        <f>SUMIF('PIB Municipios 2021'!$C$8:$C$132,$A10,'PIB Municipios 2021'!Y$8:Y$132)</f>
        <v>258.5390668953886</v>
      </c>
      <c r="U10" s="15">
        <f>SUMIF('PIB Municipios 2021'!$C$8:$C$132,$A10,'PIB Municipios 2021'!Z$8:Z$132)</f>
        <v>692.33028400284059</v>
      </c>
      <c r="V10" s="15">
        <f>SUMIF('PIB Municipios 2021'!$C$8:$C$132,$A10,'PIB Municipios 2021'!AA$8:AA$132)</f>
        <v>344.47025747299955</v>
      </c>
      <c r="W10" s="16">
        <f>SUMIF('PIB Municipios 2021'!$C$8:$C$132,$A10,'PIB Municipios 2021'!AB$8:AB$132)</f>
        <v>1036.8005414758402</v>
      </c>
      <c r="X10" s="16">
        <f>SUMIF('PIB Municipios 2021'!$C$8:$C$132,$A10,'PIB Municipios 2021'!AC$8:AC$132)</f>
        <v>109.74242214514972</v>
      </c>
      <c r="Y10" s="16">
        <f>SUMIF('PIB Municipios 2021'!$C$8:$C$132,$A10,'PIB Municipios 2021'!AD$8:AD$132)</f>
        <v>35.000860388226577</v>
      </c>
      <c r="Z10" s="16">
        <f>SUMIF('PIB Municipios 2021'!$C$8:$C$132,$A10,'PIB Municipios 2021'!AE$8:AE$132)</f>
        <v>267.13493106059514</v>
      </c>
      <c r="AA10" s="16">
        <f>SUMIF('PIB Municipios 2021'!$C$8:$C$132,$A10,'PIB Municipios 2021'!AF$8:AF$132)</f>
        <v>522.29822499742704</v>
      </c>
      <c r="AB10" s="15">
        <f>SUMIF('PIB Municipios 2021'!$C$8:$C$132,$A10,'PIB Municipios 2021'!AG$8:AG$132)</f>
        <v>233.49404200309115</v>
      </c>
      <c r="AC10" s="15">
        <f>SUMIF('PIB Municipios 2021'!$C$8:$C$132,$A10,'PIB Municipios 2021'!AH$8:AH$132)</f>
        <v>193.16089495182396</v>
      </c>
      <c r="AD10" s="15">
        <f>SUMIF('PIB Municipios 2021'!$C$8:$C$132,$A10,'PIB Municipios 2021'!AI$8:AI$132)</f>
        <v>299.84963696485238</v>
      </c>
      <c r="AE10" s="16">
        <f>SUMIF('PIB Municipios 2021'!$C$8:$C$132,$A10,'PIB Municipios 2021'!AJ$8:AJ$132)</f>
        <v>726.50457391976749</v>
      </c>
      <c r="AF10" s="15">
        <f>SUMIF('PIB Municipios 2021'!$C$8:$C$132,$A10,'PIB Municipios 2021'!AK$8:AK$132)</f>
        <v>62.198981248642561</v>
      </c>
      <c r="AG10" s="15">
        <f>SUMIF('PIB Municipios 2021'!$C$8:$C$132,$A10,'PIB Municipios 2021'!AL$8:AL$132)</f>
        <v>42.754589399103843</v>
      </c>
      <c r="AH10" s="16">
        <f>SUMIF('PIB Municipios 2021'!$C$8:$C$132,$A10,'PIB Municipios 2021'!AM$8:AM$132)</f>
        <v>104.9535706477464</v>
      </c>
      <c r="AI10" s="15">
        <f>SUMIF('PIB Municipios 2021'!$C$8:$C$132,$A10,'PIB Municipios 2021'!AN$8:AN$132)</f>
        <v>5496.4445759520158</v>
      </c>
      <c r="AJ10" s="15">
        <f>SUMIF('PIB Municipios 2021'!$C$8:$C$132,$A10,'PIB Municipios 2021'!AO$8:AO$132)</f>
        <v>544.66109551970703</v>
      </c>
      <c r="AK10" s="16">
        <f>SUMIF('PIB Municipios 2021'!$C$8:$C$132,$A10,'PIB Municipios 2021'!AP$8:AP$132)</f>
        <v>6041.1056714717215</v>
      </c>
      <c r="AL10" s="19">
        <f t="shared" si="0"/>
        <v>3.4236811155330629E-2</v>
      </c>
    </row>
    <row r="11" spans="1:40" ht="15" x14ac:dyDescent="0.25">
      <c r="A11" s="20" t="s">
        <v>48</v>
      </c>
      <c r="B11" s="50" t="s">
        <v>24</v>
      </c>
      <c r="C11" s="15">
        <f>SUMIF('PIB Municipios 2021'!$C$8:$C$132,$A11,'PIB Municipios 2021'!H$8:H$132)</f>
        <v>0</v>
      </c>
      <c r="D11" s="15">
        <f>SUMIF('PIB Municipios 2021'!$C$8:$C$132,$A11,'PIB Municipios 2021'!I$8:I$132)</f>
        <v>38.669730557406233</v>
      </c>
      <c r="E11" s="15">
        <f>SUMIF('PIB Municipios 2021'!$C$8:$C$132,$A11,'PIB Municipios 2021'!J$8:J$132)</f>
        <v>237.28316572657849</v>
      </c>
      <c r="F11" s="15">
        <f>SUMIF('PIB Municipios 2021'!$C$8:$C$132,$A11,'PIB Municipios 2021'!K$8:K$132)</f>
        <v>1.7525980627594517</v>
      </c>
      <c r="G11" s="15">
        <f>SUMIF('PIB Municipios 2021'!$C$8:$C$132,$A11,'PIB Municipios 2021'!L$8:L$132)</f>
        <v>0</v>
      </c>
      <c r="H11" s="16">
        <f>SUMIF('PIB Municipios 2021'!$C$8:$C$132,$A11,'PIB Municipios 2021'!M$8:M$132)</f>
        <v>277.70549434674422</v>
      </c>
      <c r="I11" s="15">
        <f>SUMIF('PIB Municipios 2021'!$C$8:$C$132,$A11,'PIB Municipios 2021'!N$8:N$132)</f>
        <v>0</v>
      </c>
      <c r="J11" s="15">
        <f>SUMIF('PIB Municipios 2021'!$C$8:$C$132,$A11,'PIB Municipios 2021'!O$8:O$132)</f>
        <v>750.70036489851327</v>
      </c>
      <c r="K11" s="15">
        <f>SUMIF('PIB Municipios 2021'!$C$8:$C$132,$A11,'PIB Municipios 2021'!P$8:P$132)</f>
        <v>50.691013888293618</v>
      </c>
      <c r="L11" s="15">
        <f>SUMIF('PIB Municipios 2021'!$C$8:$C$132,$A11,'PIB Municipios 2021'!Q$8:Q$132)</f>
        <v>2.8588833696892069</v>
      </c>
      <c r="M11" s="16">
        <f>SUMIF('PIB Municipios 2021'!$C$8:$C$132,$A11,'PIB Municipios 2021'!R$8:R$132)</f>
        <v>804.25026215649609</v>
      </c>
      <c r="N11" s="16">
        <f>SUMIF('PIB Municipios 2021'!$C$8:$C$132,$A11,'PIB Municipios 2021'!S$8:S$132)</f>
        <v>500.32526092363901</v>
      </c>
      <c r="O11" s="15">
        <f>SUMIF('PIB Municipios 2021'!$C$8:$C$132,$A11,'PIB Municipios 2021'!T$8:T$132)</f>
        <v>50.769075340142834</v>
      </c>
      <c r="P11" s="15">
        <f>SUMIF('PIB Municipios 2021'!$C$8:$C$132,$A11,'PIB Municipios 2021'!U$8:U$132)</f>
        <v>15.798834576357526</v>
      </c>
      <c r="Q11" s="16">
        <f>SUMIF('PIB Municipios 2021'!$C$8:$C$132,$A11,'PIB Municipios 2021'!V$8:V$132)</f>
        <v>66.567909916500355</v>
      </c>
      <c r="R11" s="15">
        <f>SUMIF('PIB Municipios 2021'!$C$8:$C$132,$A11,'PIB Municipios 2021'!W$8:W$132)</f>
        <v>116.19337570439097</v>
      </c>
      <c r="S11" s="15">
        <f>SUMIF('PIB Municipios 2021'!$C$8:$C$132,$A11,'PIB Municipios 2021'!X$8:X$132)</f>
        <v>50.409531178767537</v>
      </c>
      <c r="T11" s="17">
        <f>SUMIF('PIB Municipios 2021'!$C$8:$C$132,$A11,'PIB Municipios 2021'!Y$8:Y$132)</f>
        <v>166.60290688315851</v>
      </c>
      <c r="U11" s="15">
        <f>SUMIF('PIB Municipios 2021'!$C$8:$C$132,$A11,'PIB Municipios 2021'!Z$8:Z$132)</f>
        <v>257.42517062798368</v>
      </c>
      <c r="V11" s="15">
        <f>SUMIF('PIB Municipios 2021'!$C$8:$C$132,$A11,'PIB Municipios 2021'!AA$8:AA$132)</f>
        <v>114.57731010579619</v>
      </c>
      <c r="W11" s="16">
        <f>SUMIF('PIB Municipios 2021'!$C$8:$C$132,$A11,'PIB Municipios 2021'!AB$8:AB$132)</f>
        <v>372.00248073377986</v>
      </c>
      <c r="X11" s="16">
        <f>SUMIF('PIB Municipios 2021'!$C$8:$C$132,$A11,'PIB Municipios 2021'!AC$8:AC$132)</f>
        <v>45.877884151925734</v>
      </c>
      <c r="Y11" s="16">
        <f>SUMIF('PIB Municipios 2021'!$C$8:$C$132,$A11,'PIB Municipios 2021'!AD$8:AD$132)</f>
        <v>23.980383081320593</v>
      </c>
      <c r="Z11" s="16">
        <f>SUMIF('PIB Municipios 2021'!$C$8:$C$132,$A11,'PIB Municipios 2021'!AE$8:AE$132)</f>
        <v>129.26649502604982</v>
      </c>
      <c r="AA11" s="16">
        <f>SUMIF('PIB Municipios 2021'!$C$8:$C$132,$A11,'PIB Municipios 2021'!AF$8:AF$132)</f>
        <v>236.20886291710721</v>
      </c>
      <c r="AB11" s="15">
        <f>SUMIF('PIB Municipios 2021'!$C$8:$C$132,$A11,'PIB Municipios 2021'!AG$8:AG$132)</f>
        <v>77.250014582180981</v>
      </c>
      <c r="AC11" s="15">
        <f>SUMIF('PIB Municipios 2021'!$C$8:$C$132,$A11,'PIB Municipios 2021'!AH$8:AH$132)</f>
        <v>56.067720178065372</v>
      </c>
      <c r="AD11" s="15">
        <f>SUMIF('PIB Municipios 2021'!$C$8:$C$132,$A11,'PIB Municipios 2021'!AI$8:AI$132)</f>
        <v>74.524407579668718</v>
      </c>
      <c r="AE11" s="16">
        <f>SUMIF('PIB Municipios 2021'!$C$8:$C$132,$A11,'PIB Municipios 2021'!AJ$8:AJ$132)</f>
        <v>207.84214233991509</v>
      </c>
      <c r="AF11" s="15">
        <f>SUMIF('PIB Municipios 2021'!$C$8:$C$132,$A11,'PIB Municipios 2021'!AK$8:AK$132)</f>
        <v>41.270586562717625</v>
      </c>
      <c r="AG11" s="15">
        <f>SUMIF('PIB Municipios 2021'!$C$8:$C$132,$A11,'PIB Municipios 2021'!AL$8:AL$132)</f>
        <v>23.638233629756158</v>
      </c>
      <c r="AH11" s="16">
        <f>SUMIF('PIB Municipios 2021'!$C$8:$C$132,$A11,'PIB Municipios 2021'!AM$8:AM$132)</f>
        <v>64.908820192473797</v>
      </c>
      <c r="AI11" s="15">
        <f>SUMIF('PIB Municipios 2021'!$C$8:$C$132,$A11,'PIB Municipios 2021'!AN$8:AN$132)</f>
        <v>2895.53890266911</v>
      </c>
      <c r="AJ11" s="15">
        <f>SUMIF('PIB Municipios 2021'!$C$8:$C$132,$A11,'PIB Municipios 2021'!AO$8:AO$132)</f>
        <v>286.92864433633031</v>
      </c>
      <c r="AK11" s="16">
        <f>SUMIF('PIB Municipios 2021'!$C$8:$C$132,$A11,'PIB Municipios 2021'!AP$8:AP$132)</f>
        <v>3182.4675470054403</v>
      </c>
      <c r="AL11" s="19">
        <f t="shared" si="0"/>
        <v>1.8036026240913206E-2</v>
      </c>
    </row>
    <row r="12" spans="1:40" ht="15" x14ac:dyDescent="0.25">
      <c r="A12" s="20" t="s">
        <v>49</v>
      </c>
      <c r="B12" s="50" t="s">
        <v>25</v>
      </c>
      <c r="C12" s="15">
        <f>SUMIF('PIB Municipios 2021'!$C$8:$C$132,$A12,'PIB Municipios 2021'!H$8:H$132)</f>
        <v>25.83611229417755</v>
      </c>
      <c r="D12" s="15">
        <f>SUMIF('PIB Municipios 2021'!$C$8:$C$132,$A12,'PIB Municipios 2021'!I$8:I$132)</f>
        <v>84.1753512164033</v>
      </c>
      <c r="E12" s="15">
        <f>SUMIF('PIB Municipios 2021'!$C$8:$C$132,$A12,'PIB Municipios 2021'!J$8:J$132)</f>
        <v>215.96802217283926</v>
      </c>
      <c r="F12" s="15">
        <f>SUMIF('PIB Municipios 2021'!$C$8:$C$132,$A12,'PIB Municipios 2021'!K$8:K$132)</f>
        <v>1.573458548658768</v>
      </c>
      <c r="G12" s="15">
        <f>SUMIF('PIB Municipios 2021'!$C$8:$C$132,$A12,'PIB Municipios 2021'!L$8:L$132)</f>
        <v>0</v>
      </c>
      <c r="H12" s="16">
        <f>SUMIF('PIB Municipios 2021'!$C$8:$C$132,$A12,'PIB Municipios 2021'!M$8:M$132)</f>
        <v>327.55294423207886</v>
      </c>
      <c r="I12" s="15">
        <f>SUMIF('PIB Municipios 2021'!$C$8:$C$132,$A12,'PIB Municipios 2021'!N$8:N$132)</f>
        <v>0</v>
      </c>
      <c r="J12" s="15">
        <f>SUMIF('PIB Municipios 2021'!$C$8:$C$132,$A12,'PIB Municipios 2021'!O$8:O$132)</f>
        <v>0</v>
      </c>
      <c r="K12" s="15">
        <f>SUMIF('PIB Municipios 2021'!$C$8:$C$132,$A12,'PIB Municipios 2021'!P$8:P$132)</f>
        <v>156.04930403361487</v>
      </c>
      <c r="L12" s="15">
        <f>SUMIF('PIB Municipios 2021'!$C$8:$C$132,$A12,'PIB Municipios 2021'!Q$8:Q$132)</f>
        <v>0.75951967211231364</v>
      </c>
      <c r="M12" s="16">
        <f>SUMIF('PIB Municipios 2021'!$C$8:$C$132,$A12,'PIB Municipios 2021'!R$8:R$132)</f>
        <v>156.80882370572718</v>
      </c>
      <c r="N12" s="16">
        <f>SUMIF('PIB Municipios 2021'!$C$8:$C$132,$A12,'PIB Municipios 2021'!S$8:S$132)</f>
        <v>133.10655976622792</v>
      </c>
      <c r="O12" s="15">
        <f>SUMIF('PIB Municipios 2021'!$C$8:$C$132,$A12,'PIB Municipios 2021'!T$8:T$132)</f>
        <v>62.422224915637912</v>
      </c>
      <c r="P12" s="15">
        <f>SUMIF('PIB Municipios 2021'!$C$8:$C$132,$A12,'PIB Municipios 2021'!U$8:U$132)</f>
        <v>3.1522188836387093</v>
      </c>
      <c r="Q12" s="16">
        <f>SUMIF('PIB Municipios 2021'!$C$8:$C$132,$A12,'PIB Municipios 2021'!V$8:V$132)</f>
        <v>65.574443799276622</v>
      </c>
      <c r="R12" s="15">
        <f>SUMIF('PIB Municipios 2021'!$C$8:$C$132,$A12,'PIB Municipios 2021'!W$8:W$132)</f>
        <v>60.919005446771891</v>
      </c>
      <c r="S12" s="15">
        <f>SUMIF('PIB Municipios 2021'!$C$8:$C$132,$A12,'PIB Municipios 2021'!X$8:X$132)</f>
        <v>47.712095272684891</v>
      </c>
      <c r="T12" s="17">
        <f>SUMIF('PIB Municipios 2021'!$C$8:$C$132,$A12,'PIB Municipios 2021'!Y$8:Y$132)</f>
        <v>108.6311007194568</v>
      </c>
      <c r="U12" s="15">
        <f>SUMIF('PIB Municipios 2021'!$C$8:$C$132,$A12,'PIB Municipios 2021'!Z$8:Z$132)</f>
        <v>107.42438254852919</v>
      </c>
      <c r="V12" s="15">
        <f>SUMIF('PIB Municipios 2021'!$C$8:$C$132,$A12,'PIB Municipios 2021'!AA$8:AA$132)</f>
        <v>45.497978438901768</v>
      </c>
      <c r="W12" s="16">
        <f>SUMIF('PIB Municipios 2021'!$C$8:$C$132,$A12,'PIB Municipios 2021'!AB$8:AB$132)</f>
        <v>152.92236098743095</v>
      </c>
      <c r="X12" s="16">
        <f>SUMIF('PIB Municipios 2021'!$C$8:$C$132,$A12,'PIB Municipios 2021'!AC$8:AC$132)</f>
        <v>23.415482875888603</v>
      </c>
      <c r="Y12" s="16">
        <f>SUMIF('PIB Municipios 2021'!$C$8:$C$132,$A12,'PIB Municipios 2021'!AD$8:AD$132)</f>
        <v>8.4234200080729487</v>
      </c>
      <c r="Z12" s="16">
        <f>SUMIF('PIB Municipios 2021'!$C$8:$C$132,$A12,'PIB Municipios 2021'!AE$8:AE$132)</f>
        <v>89.093834995015953</v>
      </c>
      <c r="AA12" s="16">
        <f>SUMIF('PIB Municipios 2021'!$C$8:$C$132,$A12,'PIB Municipios 2021'!AF$8:AF$132)</f>
        <v>101.91200304366471</v>
      </c>
      <c r="AB12" s="15">
        <f>SUMIF('PIB Municipios 2021'!$C$8:$C$132,$A12,'PIB Municipios 2021'!AG$8:AG$132)</f>
        <v>72.597740251197976</v>
      </c>
      <c r="AC12" s="15">
        <f>SUMIF('PIB Municipios 2021'!$C$8:$C$132,$A12,'PIB Municipios 2021'!AH$8:AH$132)</f>
        <v>35.686780967686325</v>
      </c>
      <c r="AD12" s="15">
        <f>SUMIF('PIB Municipios 2021'!$C$8:$C$132,$A12,'PIB Municipios 2021'!AI$8:AI$132)</f>
        <v>59.152985665989576</v>
      </c>
      <c r="AE12" s="16">
        <f>SUMIF('PIB Municipios 2021'!$C$8:$C$132,$A12,'PIB Municipios 2021'!AJ$8:AJ$132)</f>
        <v>167.4375068848739</v>
      </c>
      <c r="AF12" s="15">
        <f>SUMIF('PIB Municipios 2021'!$C$8:$C$132,$A12,'PIB Municipios 2021'!AK$8:AK$132)</f>
        <v>21.857678241874478</v>
      </c>
      <c r="AG12" s="15">
        <f>SUMIF('PIB Municipios 2021'!$C$8:$C$132,$A12,'PIB Municipios 2021'!AL$8:AL$132)</f>
        <v>13.560092681541432</v>
      </c>
      <c r="AH12" s="16">
        <f>SUMIF('PIB Municipios 2021'!$C$8:$C$132,$A12,'PIB Municipios 2021'!AM$8:AM$132)</f>
        <v>35.417770923415908</v>
      </c>
      <c r="AI12" s="15">
        <f>SUMIF('PIB Municipios 2021'!$C$8:$C$132,$A12,'PIB Municipios 2021'!AN$8:AN$132)</f>
        <v>1370.2962519411303</v>
      </c>
      <c r="AJ12" s="15">
        <f>SUMIF('PIB Municipios 2021'!$C$8:$C$132,$A12,'PIB Municipios 2021'!AO$8:AO$132)</f>
        <v>135.78724345447125</v>
      </c>
      <c r="AK12" s="16">
        <f>SUMIF('PIB Municipios 2021'!$C$8:$C$132,$A12,'PIB Municipios 2021'!AP$8:AP$132)</f>
        <v>1506.0834953956014</v>
      </c>
      <c r="AL12" s="19">
        <f t="shared" si="0"/>
        <v>8.5354402025312835E-3</v>
      </c>
    </row>
    <row r="13" spans="1:40" ht="15" x14ac:dyDescent="0.25">
      <c r="A13" s="20" t="s">
        <v>50</v>
      </c>
      <c r="B13" s="50" t="s">
        <v>26</v>
      </c>
      <c r="C13" s="15">
        <f>SUMIF('PIB Municipios 2021'!$C$8:$C$132,$A13,'PIB Municipios 2021'!H$8:H$132)</f>
        <v>40.978085126431267</v>
      </c>
      <c r="D13" s="15">
        <f>SUMIF('PIB Municipios 2021'!$C$8:$C$132,$A13,'PIB Municipios 2021'!I$8:I$132)</f>
        <v>95.698997007338221</v>
      </c>
      <c r="E13" s="15">
        <f>SUMIF('PIB Municipios 2021'!$C$8:$C$132,$A13,'PIB Municipios 2021'!J$8:J$132)</f>
        <v>123.12521366759287</v>
      </c>
      <c r="F13" s="15">
        <f>SUMIF('PIB Municipios 2021'!$C$8:$C$132,$A13,'PIB Municipios 2021'!K$8:K$132)</f>
        <v>0.86613669145037597</v>
      </c>
      <c r="G13" s="15">
        <f>SUMIF('PIB Municipios 2021'!$C$8:$C$132,$A13,'PIB Municipios 2021'!L$8:L$132)</f>
        <v>0</v>
      </c>
      <c r="H13" s="16">
        <f>SUMIF('PIB Municipios 2021'!$C$8:$C$132,$A13,'PIB Municipios 2021'!M$8:M$132)</f>
        <v>260.66843249281271</v>
      </c>
      <c r="I13" s="15">
        <f>SUMIF('PIB Municipios 2021'!$C$8:$C$132,$A13,'PIB Municipios 2021'!N$8:N$132)</f>
        <v>0</v>
      </c>
      <c r="J13" s="15">
        <f>SUMIF('PIB Municipios 2021'!$C$8:$C$132,$A13,'PIB Municipios 2021'!O$8:O$132)</f>
        <v>0</v>
      </c>
      <c r="K13" s="15">
        <f>SUMIF('PIB Municipios 2021'!$C$8:$C$132,$A13,'PIB Municipios 2021'!P$8:P$132)</f>
        <v>53.773277682860595</v>
      </c>
      <c r="L13" s="15">
        <f>SUMIF('PIB Municipios 2021'!$C$8:$C$132,$A13,'PIB Municipios 2021'!Q$8:Q$132)</f>
        <v>1.2473344500629584</v>
      </c>
      <c r="M13" s="16">
        <f>SUMIF('PIB Municipios 2021'!$C$8:$C$132,$A13,'PIB Municipios 2021'!R$8:R$132)</f>
        <v>55.020612132923553</v>
      </c>
      <c r="N13" s="16">
        <f>SUMIF('PIB Municipios 2021'!$C$8:$C$132,$A13,'PIB Municipios 2021'!S$8:S$132)</f>
        <v>34.984767730435728</v>
      </c>
      <c r="O13" s="15">
        <f>SUMIF('PIB Municipios 2021'!$C$8:$C$132,$A13,'PIB Municipios 2021'!T$8:T$132)</f>
        <v>343.40833886270832</v>
      </c>
      <c r="P13" s="15">
        <f>SUMIF('PIB Municipios 2021'!$C$8:$C$132,$A13,'PIB Municipios 2021'!U$8:U$132)</f>
        <v>3.1028913495977433</v>
      </c>
      <c r="Q13" s="16">
        <f>SUMIF('PIB Municipios 2021'!$C$8:$C$132,$A13,'PIB Municipios 2021'!V$8:V$132)</f>
        <v>346.51123021230603</v>
      </c>
      <c r="R13" s="15">
        <f>SUMIF('PIB Municipios 2021'!$C$8:$C$132,$A13,'PIB Municipios 2021'!W$8:W$132)</f>
        <v>74.447942640126968</v>
      </c>
      <c r="S13" s="15">
        <f>SUMIF('PIB Municipios 2021'!$C$8:$C$132,$A13,'PIB Municipios 2021'!X$8:X$132)</f>
        <v>16.932859698358719</v>
      </c>
      <c r="T13" s="17">
        <f>SUMIF('PIB Municipios 2021'!$C$8:$C$132,$A13,'PIB Municipios 2021'!Y$8:Y$132)</f>
        <v>91.380802338485694</v>
      </c>
      <c r="U13" s="15">
        <f>SUMIF('PIB Municipios 2021'!$C$8:$C$132,$A13,'PIB Municipios 2021'!Z$8:Z$132)</f>
        <v>129.08735265431238</v>
      </c>
      <c r="V13" s="15">
        <f>SUMIF('PIB Municipios 2021'!$C$8:$C$132,$A13,'PIB Municipios 2021'!AA$8:AA$132)</f>
        <v>48.727244234984546</v>
      </c>
      <c r="W13" s="16">
        <f>SUMIF('PIB Municipios 2021'!$C$8:$C$132,$A13,'PIB Municipios 2021'!AB$8:AB$132)</f>
        <v>177.81459688929692</v>
      </c>
      <c r="X13" s="16">
        <f>SUMIF('PIB Municipios 2021'!$C$8:$C$132,$A13,'PIB Municipios 2021'!AC$8:AC$132)</f>
        <v>23.619591540417638</v>
      </c>
      <c r="Y13" s="16">
        <f>SUMIF('PIB Municipios 2021'!$C$8:$C$132,$A13,'PIB Municipios 2021'!AD$8:AD$132)</f>
        <v>7.8044896597961086</v>
      </c>
      <c r="Z13" s="16">
        <f>SUMIF('PIB Municipios 2021'!$C$8:$C$132,$A13,'PIB Municipios 2021'!AE$8:AE$132)</f>
        <v>97.063905012471139</v>
      </c>
      <c r="AA13" s="16">
        <f>SUMIF('PIB Municipios 2021'!$C$8:$C$132,$A13,'PIB Municipios 2021'!AF$8:AF$132)</f>
        <v>106.66765475293855</v>
      </c>
      <c r="AB13" s="15">
        <f>SUMIF('PIB Municipios 2021'!$C$8:$C$132,$A13,'PIB Municipios 2021'!AG$8:AG$132)</f>
        <v>65.884077619340943</v>
      </c>
      <c r="AC13" s="15">
        <f>SUMIF('PIB Municipios 2021'!$C$8:$C$132,$A13,'PIB Municipios 2021'!AH$8:AH$132)</f>
        <v>40.04417644303922</v>
      </c>
      <c r="AD13" s="15">
        <f>SUMIF('PIB Municipios 2021'!$C$8:$C$132,$A13,'PIB Municipios 2021'!AI$8:AI$132)</f>
        <v>90.512535799868544</v>
      </c>
      <c r="AE13" s="16">
        <f>SUMIF('PIB Municipios 2021'!$C$8:$C$132,$A13,'PIB Municipios 2021'!AJ$8:AJ$132)</f>
        <v>196.44078986224872</v>
      </c>
      <c r="AF13" s="15">
        <f>SUMIF('PIB Municipios 2021'!$C$8:$C$132,$A13,'PIB Municipios 2021'!AK$8:AK$132)</f>
        <v>33.02542512924569</v>
      </c>
      <c r="AG13" s="15">
        <f>SUMIF('PIB Municipios 2021'!$C$8:$C$132,$A13,'PIB Municipios 2021'!AL$8:AL$132)</f>
        <v>15.206495464959644</v>
      </c>
      <c r="AH13" s="16">
        <f>SUMIF('PIB Municipios 2021'!$C$8:$C$132,$A13,'PIB Municipios 2021'!AM$8:AM$132)</f>
        <v>48.231920594205327</v>
      </c>
      <c r="AI13" s="15">
        <f>SUMIF('PIB Municipios 2021'!$C$8:$C$132,$A13,'PIB Municipios 2021'!AN$8:AN$132)</f>
        <v>1446.2087932183381</v>
      </c>
      <c r="AJ13" s="15">
        <f>SUMIF('PIB Municipios 2021'!$C$8:$C$132,$A13,'PIB Municipios 2021'!AO$8:AO$132)</f>
        <v>143.30967133023444</v>
      </c>
      <c r="AK13" s="16">
        <f>SUMIF('PIB Municipios 2021'!$C$8:$C$132,$A13,'PIB Municipios 2021'!AP$8:AP$132)</f>
        <v>1589.5184645485724</v>
      </c>
      <c r="AL13" s="19">
        <f t="shared" si="0"/>
        <v>9.0082919349766775E-3</v>
      </c>
    </row>
    <row r="14" spans="1:40" ht="15" x14ac:dyDescent="0.25">
      <c r="A14" s="20" t="s">
        <v>51</v>
      </c>
      <c r="B14" s="50" t="s">
        <v>27</v>
      </c>
      <c r="C14" s="15">
        <f>SUMIF('PIB Municipios 2021'!$C$8:$C$132,$A14,'PIB Municipios 2021'!H$8:H$132)</f>
        <v>0</v>
      </c>
      <c r="D14" s="15">
        <f>SUMIF('PIB Municipios 2021'!$C$8:$C$132,$A14,'PIB Municipios 2021'!I$8:I$132)</f>
        <v>17.907631746505828</v>
      </c>
      <c r="E14" s="15">
        <f>SUMIF('PIB Municipios 2021'!$C$8:$C$132,$A14,'PIB Municipios 2021'!J$8:J$132)</f>
        <v>167.02451084300804</v>
      </c>
      <c r="F14" s="15">
        <f>SUMIF('PIB Municipios 2021'!$C$8:$C$132,$A14,'PIB Municipios 2021'!K$8:K$132)</f>
        <v>1.2155595075061705</v>
      </c>
      <c r="G14" s="15">
        <f>SUMIF('PIB Municipios 2021'!$C$8:$C$132,$A14,'PIB Municipios 2021'!L$8:L$132)</f>
        <v>0</v>
      </c>
      <c r="H14" s="16">
        <f>SUMIF('PIB Municipios 2021'!$C$8:$C$132,$A14,'PIB Municipios 2021'!M$8:M$132)</f>
        <v>186.14770209702004</v>
      </c>
      <c r="I14" s="15">
        <f>SUMIF('PIB Municipios 2021'!$C$8:$C$132,$A14,'PIB Municipios 2021'!N$8:N$132)</f>
        <v>0</v>
      </c>
      <c r="J14" s="15">
        <f>SUMIF('PIB Municipios 2021'!$C$8:$C$132,$A14,'PIB Municipios 2021'!O$8:O$132)</f>
        <v>0</v>
      </c>
      <c r="K14" s="15">
        <f>SUMIF('PIB Municipios 2021'!$C$8:$C$132,$A14,'PIB Municipios 2021'!P$8:P$132)</f>
        <v>1601.4151554418022</v>
      </c>
      <c r="L14" s="15">
        <f>SUMIF('PIB Municipios 2021'!$C$8:$C$132,$A14,'PIB Municipios 2021'!Q$8:Q$132)</f>
        <v>0</v>
      </c>
      <c r="M14" s="16">
        <f>SUMIF('PIB Municipios 2021'!$C$8:$C$132,$A14,'PIB Municipios 2021'!R$8:R$132)</f>
        <v>1601.4151554418022</v>
      </c>
      <c r="N14" s="16">
        <f>SUMIF('PIB Municipios 2021'!$C$8:$C$132,$A14,'PIB Municipios 2021'!S$8:S$132)</f>
        <v>260.5189399617189</v>
      </c>
      <c r="O14" s="15">
        <f>SUMIF('PIB Municipios 2021'!$C$8:$C$132,$A14,'PIB Municipios 2021'!T$8:T$132)</f>
        <v>25.201745611666581</v>
      </c>
      <c r="P14" s="15">
        <f>SUMIF('PIB Municipios 2021'!$C$8:$C$132,$A14,'PIB Municipios 2021'!U$8:U$132)</f>
        <v>5.9122820881284825</v>
      </c>
      <c r="Q14" s="16">
        <f>SUMIF('PIB Municipios 2021'!$C$8:$C$132,$A14,'PIB Municipios 2021'!V$8:V$132)</f>
        <v>31.114027699795063</v>
      </c>
      <c r="R14" s="15">
        <f>SUMIF('PIB Municipios 2021'!$C$8:$C$132,$A14,'PIB Municipios 2021'!W$8:W$132)</f>
        <v>62.989031688360598</v>
      </c>
      <c r="S14" s="15">
        <f>SUMIF('PIB Municipios 2021'!$C$8:$C$132,$A14,'PIB Municipios 2021'!X$8:X$132)</f>
        <v>21.460411209208694</v>
      </c>
      <c r="T14" s="17">
        <f>SUMIF('PIB Municipios 2021'!$C$8:$C$132,$A14,'PIB Municipios 2021'!Y$8:Y$132)</f>
        <v>84.449442897569298</v>
      </c>
      <c r="U14" s="15">
        <f>SUMIF('PIB Municipios 2021'!$C$8:$C$132,$A14,'PIB Municipios 2021'!Z$8:Z$132)</f>
        <v>146.56372568613571</v>
      </c>
      <c r="V14" s="15">
        <f>SUMIF('PIB Municipios 2021'!$C$8:$C$132,$A14,'PIB Municipios 2021'!AA$8:AA$132)</f>
        <v>70.222150390307362</v>
      </c>
      <c r="W14" s="16">
        <f>SUMIF('PIB Municipios 2021'!$C$8:$C$132,$A14,'PIB Municipios 2021'!AB$8:AB$132)</f>
        <v>216.78587607644306</v>
      </c>
      <c r="X14" s="16">
        <f>SUMIF('PIB Municipios 2021'!$C$8:$C$132,$A14,'PIB Municipios 2021'!AC$8:AC$132)</f>
        <v>39.119847753179627</v>
      </c>
      <c r="Y14" s="16">
        <f>SUMIF('PIB Municipios 2021'!$C$8:$C$132,$A14,'PIB Municipios 2021'!AD$8:AD$132)</f>
        <v>12.054663163500518</v>
      </c>
      <c r="Z14" s="16">
        <f>SUMIF('PIB Municipios 2021'!$C$8:$C$132,$A14,'PIB Municipios 2021'!AE$8:AE$132)</f>
        <v>105.94719263118245</v>
      </c>
      <c r="AA14" s="16">
        <f>SUMIF('PIB Municipios 2021'!$C$8:$C$132,$A14,'PIB Municipios 2021'!AF$8:AF$132)</f>
        <v>246.35490046099909</v>
      </c>
      <c r="AB14" s="15">
        <f>SUMIF('PIB Municipios 2021'!$C$8:$C$132,$A14,'PIB Municipios 2021'!AG$8:AG$132)</f>
        <v>50.327650321631012</v>
      </c>
      <c r="AC14" s="15">
        <f>SUMIF('PIB Municipios 2021'!$C$8:$C$132,$A14,'PIB Municipios 2021'!AH$8:AH$132)</f>
        <v>48.560270941742758</v>
      </c>
      <c r="AD14" s="15">
        <f>SUMIF('PIB Municipios 2021'!$C$8:$C$132,$A14,'PIB Municipios 2021'!AI$8:AI$132)</f>
        <v>66.873851757798889</v>
      </c>
      <c r="AE14" s="16">
        <f>SUMIF('PIB Municipios 2021'!$C$8:$C$132,$A14,'PIB Municipios 2021'!AJ$8:AJ$132)</f>
        <v>165.76177302117264</v>
      </c>
      <c r="AF14" s="15">
        <f>SUMIF('PIB Municipios 2021'!$C$8:$C$132,$A14,'PIB Municipios 2021'!AK$8:AK$132)</f>
        <v>35.248776587722851</v>
      </c>
      <c r="AG14" s="15">
        <f>SUMIF('PIB Municipios 2021'!$C$8:$C$132,$A14,'PIB Municipios 2021'!AL$8:AL$132)</f>
        <v>12.879317597622304</v>
      </c>
      <c r="AH14" s="16">
        <f>SUMIF('PIB Municipios 2021'!$C$8:$C$132,$A14,'PIB Municipios 2021'!AM$8:AM$132)</f>
        <v>48.128094185345148</v>
      </c>
      <c r="AI14" s="15">
        <f>SUMIF('PIB Municipios 2021'!$C$8:$C$132,$A14,'PIB Municipios 2021'!AN$8:AN$132)</f>
        <v>2997.797615389728</v>
      </c>
      <c r="AJ14" s="15">
        <f>SUMIF('PIB Municipios 2021'!$C$8:$C$132,$A14,'PIB Municipios 2021'!AO$8:AO$132)</f>
        <v>297.06180254928285</v>
      </c>
      <c r="AK14" s="16">
        <f>SUMIF('PIB Municipios 2021'!$C$8:$C$132,$A14,'PIB Municipios 2021'!AP$8:AP$132)</f>
        <v>3294.8594179390111</v>
      </c>
      <c r="AL14" s="19">
        <f t="shared" si="0"/>
        <v>1.8672985676785735E-2</v>
      </c>
    </row>
    <row r="15" spans="1:40" ht="15" x14ac:dyDescent="0.25">
      <c r="A15" s="20" t="s">
        <v>52</v>
      </c>
      <c r="B15" s="50" t="s">
        <v>28</v>
      </c>
      <c r="C15" s="15">
        <f>SUMIF('PIB Municipios 2021'!$C$8:$C$132,$A15,'PIB Municipios 2021'!H$8:H$132)</f>
        <v>14.968300882170881</v>
      </c>
      <c r="D15" s="15">
        <f>SUMIF('PIB Municipios 2021'!$C$8:$C$132,$A15,'PIB Municipios 2021'!I$8:I$132)</f>
        <v>23.282430693664338</v>
      </c>
      <c r="E15" s="15">
        <f>SUMIF('PIB Municipios 2021'!$C$8:$C$132,$A15,'PIB Municipios 2021'!J$8:J$132)</f>
        <v>227.18245549522788</v>
      </c>
      <c r="F15" s="15">
        <f>SUMIF('PIB Municipios 2021'!$C$8:$C$132,$A15,'PIB Municipios 2021'!K$8:K$132)</f>
        <v>1.8379508061424174E-2</v>
      </c>
      <c r="G15" s="15">
        <f>SUMIF('PIB Municipios 2021'!$C$8:$C$132,$A15,'PIB Municipios 2021'!L$8:L$132)</f>
        <v>0</v>
      </c>
      <c r="H15" s="16">
        <f>SUMIF('PIB Municipios 2021'!$C$8:$C$132,$A15,'PIB Municipios 2021'!M$8:M$132)</f>
        <v>265.45156657912457</v>
      </c>
      <c r="I15" s="15">
        <f>SUMIF('PIB Municipios 2021'!$C$8:$C$132,$A15,'PIB Municipios 2021'!N$8:N$132)</f>
        <v>0</v>
      </c>
      <c r="J15" s="15">
        <f>SUMIF('PIB Municipios 2021'!$C$8:$C$132,$A15,'PIB Municipios 2021'!O$8:O$132)</f>
        <v>0</v>
      </c>
      <c r="K15" s="15">
        <f>SUMIF('PIB Municipios 2021'!$C$8:$C$132,$A15,'PIB Municipios 2021'!P$8:P$132)</f>
        <v>46.745917777336203</v>
      </c>
      <c r="L15" s="15">
        <f>SUMIF('PIB Municipios 2021'!$C$8:$C$132,$A15,'PIB Municipios 2021'!Q$8:Q$132)</f>
        <v>0</v>
      </c>
      <c r="M15" s="16">
        <f>SUMIF('PIB Municipios 2021'!$C$8:$C$132,$A15,'PIB Municipios 2021'!R$8:R$132)</f>
        <v>46.745917777336203</v>
      </c>
      <c r="N15" s="16">
        <f>SUMIF('PIB Municipios 2021'!$C$8:$C$132,$A15,'PIB Municipios 2021'!S$8:S$132)</f>
        <v>25.358765042862988</v>
      </c>
      <c r="O15" s="15">
        <f>SUMIF('PIB Municipios 2021'!$C$8:$C$132,$A15,'PIB Municipios 2021'!T$8:T$132)</f>
        <v>324.10086934584155</v>
      </c>
      <c r="P15" s="15">
        <f>SUMIF('PIB Municipios 2021'!$C$8:$C$132,$A15,'PIB Municipios 2021'!U$8:U$132)</f>
        <v>4.175361001821571</v>
      </c>
      <c r="Q15" s="16">
        <f>SUMIF('PIB Municipios 2021'!$C$8:$C$132,$A15,'PIB Municipios 2021'!V$8:V$132)</f>
        <v>328.2762303476631</v>
      </c>
      <c r="R15" s="15">
        <f>SUMIF('PIB Municipios 2021'!$C$8:$C$132,$A15,'PIB Municipios 2021'!W$8:W$132)</f>
        <v>69.391609083800887</v>
      </c>
      <c r="S15" s="15">
        <f>SUMIF('PIB Municipios 2021'!$C$8:$C$132,$A15,'PIB Municipios 2021'!X$8:X$132)</f>
        <v>9.3877631941926882</v>
      </c>
      <c r="T15" s="17">
        <f>SUMIF('PIB Municipios 2021'!$C$8:$C$132,$A15,'PIB Municipios 2021'!Y$8:Y$132)</f>
        <v>78.779372277993573</v>
      </c>
      <c r="U15" s="15">
        <f>SUMIF('PIB Municipios 2021'!$C$8:$C$132,$A15,'PIB Municipios 2021'!Z$8:Z$132)</f>
        <v>81.262749641618612</v>
      </c>
      <c r="V15" s="15">
        <f>SUMIF('PIB Municipios 2021'!$C$8:$C$132,$A15,'PIB Municipios 2021'!AA$8:AA$132)</f>
        <v>27.36993052129251</v>
      </c>
      <c r="W15" s="16">
        <f>SUMIF('PIB Municipios 2021'!$C$8:$C$132,$A15,'PIB Municipios 2021'!AB$8:AB$132)</f>
        <v>108.63268016291113</v>
      </c>
      <c r="X15" s="16">
        <f>SUMIF('PIB Municipios 2021'!$C$8:$C$132,$A15,'PIB Municipios 2021'!AC$8:AC$132)</f>
        <v>14.99817538811407</v>
      </c>
      <c r="Y15" s="16">
        <f>SUMIF('PIB Municipios 2021'!$C$8:$C$132,$A15,'PIB Municipios 2021'!AD$8:AD$132)</f>
        <v>4.6351318372334926</v>
      </c>
      <c r="Z15" s="16">
        <f>SUMIF('PIB Municipios 2021'!$C$8:$C$132,$A15,'PIB Municipios 2021'!AE$8:AE$132)</f>
        <v>59.890457618630876</v>
      </c>
      <c r="AA15" s="16">
        <f>SUMIF('PIB Municipios 2021'!$C$8:$C$132,$A15,'PIB Municipios 2021'!AF$8:AF$132)</f>
        <v>75.294382091315313</v>
      </c>
      <c r="AB15" s="15">
        <f>SUMIF('PIB Municipios 2021'!$C$8:$C$132,$A15,'PIB Municipios 2021'!AG$8:AG$132)</f>
        <v>46.077373223985866</v>
      </c>
      <c r="AC15" s="15">
        <f>SUMIF('PIB Municipios 2021'!$C$8:$C$132,$A15,'PIB Municipios 2021'!AH$8:AH$132)</f>
        <v>23.338111004190722</v>
      </c>
      <c r="AD15" s="15">
        <f>SUMIF('PIB Municipios 2021'!$C$8:$C$132,$A15,'PIB Municipios 2021'!AI$8:AI$132)</f>
        <v>38.771542915380635</v>
      </c>
      <c r="AE15" s="16">
        <f>SUMIF('PIB Municipios 2021'!$C$8:$C$132,$A15,'PIB Municipios 2021'!AJ$8:AJ$132)</f>
        <v>108.18702714355722</v>
      </c>
      <c r="AF15" s="15">
        <f>SUMIF('PIB Municipios 2021'!$C$8:$C$132,$A15,'PIB Municipios 2021'!AK$8:AK$132)</f>
        <v>15.498226992679609</v>
      </c>
      <c r="AG15" s="15">
        <f>SUMIF('PIB Municipios 2021'!$C$8:$C$132,$A15,'PIB Municipios 2021'!AL$8:AL$132)</f>
        <v>7.1470050153064939</v>
      </c>
      <c r="AH15" s="16">
        <f>SUMIF('PIB Municipios 2021'!$C$8:$C$132,$A15,'PIB Municipios 2021'!AM$8:AM$132)</f>
        <v>22.645232007986102</v>
      </c>
      <c r="AI15" s="15">
        <f>SUMIF('PIB Municipios 2021'!$C$8:$C$132,$A15,'PIB Municipios 2021'!AN$8:AN$132)</f>
        <v>1138.8949382747287</v>
      </c>
      <c r="AJ15" s="15">
        <f>SUMIF('PIB Municipios 2021'!$C$8:$C$132,$A15,'PIB Municipios 2021'!AO$8:AO$132)</f>
        <v>112.85691253515844</v>
      </c>
      <c r="AK15" s="16">
        <f>SUMIF('PIB Municipios 2021'!$C$8:$C$132,$A15,'PIB Municipios 2021'!AP$8:AP$132)</f>
        <v>1251.7518508098872</v>
      </c>
      <c r="AL15" s="19">
        <f t="shared" si="0"/>
        <v>7.0940642425599588E-3</v>
      </c>
    </row>
    <row r="16" spans="1:40" ht="15" x14ac:dyDescent="0.25">
      <c r="A16" s="20" t="s">
        <v>53</v>
      </c>
      <c r="B16" s="50" t="s">
        <v>29</v>
      </c>
      <c r="C16" s="15">
        <f>SUMIF('PIB Municipios 2021'!$C$8:$C$132,$A16,'PIB Municipios 2021'!H$8:H$132)</f>
        <v>23.032747106347664</v>
      </c>
      <c r="D16" s="15">
        <f>SUMIF('PIB Municipios 2021'!$C$8:$C$132,$A16,'PIB Municipios 2021'!I$8:I$132)</f>
        <v>86.950672978353367</v>
      </c>
      <c r="E16" s="15">
        <f>SUMIF('PIB Municipios 2021'!$C$8:$C$132,$A16,'PIB Municipios 2021'!J$8:J$132)</f>
        <v>220.15286274839332</v>
      </c>
      <c r="F16" s="15">
        <f>SUMIF('PIB Municipios 2021'!$C$8:$C$132,$A16,'PIB Municipios 2021'!K$8:K$132)</f>
        <v>1.4832893209462445</v>
      </c>
      <c r="G16" s="15">
        <f>SUMIF('PIB Municipios 2021'!$C$8:$C$132,$A16,'PIB Municipios 2021'!L$8:L$132)</f>
        <v>0</v>
      </c>
      <c r="H16" s="16">
        <f>SUMIF('PIB Municipios 2021'!$C$8:$C$132,$A16,'PIB Municipios 2021'!M$8:M$132)</f>
        <v>331.61957215404061</v>
      </c>
      <c r="I16" s="15">
        <f>SUMIF('PIB Municipios 2021'!$C$8:$C$132,$A16,'PIB Municipios 2021'!N$8:N$132)</f>
        <v>0</v>
      </c>
      <c r="J16" s="15">
        <f>SUMIF('PIB Municipios 2021'!$C$8:$C$132,$A16,'PIB Municipios 2021'!O$8:O$132)</f>
        <v>0</v>
      </c>
      <c r="K16" s="15">
        <f>SUMIF('PIB Municipios 2021'!$C$8:$C$132,$A16,'PIB Municipios 2021'!P$8:P$132)</f>
        <v>22.321819803676135</v>
      </c>
      <c r="L16" s="15">
        <f>SUMIF('PIB Municipios 2021'!$C$8:$C$132,$A16,'PIB Municipios 2021'!Q$8:Q$132)</f>
        <v>0</v>
      </c>
      <c r="M16" s="16">
        <f>SUMIF('PIB Municipios 2021'!$C$8:$C$132,$A16,'PIB Municipios 2021'!R$8:R$132)</f>
        <v>22.321819803676135</v>
      </c>
      <c r="N16" s="16">
        <f>SUMIF('PIB Municipios 2021'!$C$8:$C$132,$A16,'PIB Municipios 2021'!S$8:S$132)</f>
        <v>111.11311642050961</v>
      </c>
      <c r="O16" s="15">
        <f>SUMIF('PIB Municipios 2021'!$C$8:$C$132,$A16,'PIB Municipios 2021'!T$8:T$132)</f>
        <v>13.854480107310099</v>
      </c>
      <c r="P16" s="15">
        <f>SUMIF('PIB Municipios 2021'!$C$8:$C$132,$A16,'PIB Municipios 2021'!U$8:U$132)</f>
        <v>5.5530865751709824</v>
      </c>
      <c r="Q16" s="16">
        <f>SUMIF('PIB Municipios 2021'!$C$8:$C$132,$A16,'PIB Municipios 2021'!V$8:V$132)</f>
        <v>19.407566682481082</v>
      </c>
      <c r="R16" s="15">
        <f>SUMIF('PIB Municipios 2021'!$C$8:$C$132,$A16,'PIB Municipios 2021'!W$8:W$132)</f>
        <v>52.790079320693721</v>
      </c>
      <c r="S16" s="15">
        <f>SUMIF('PIB Municipios 2021'!$C$8:$C$132,$A16,'PIB Municipios 2021'!X$8:X$132)</f>
        <v>22.18870421731399</v>
      </c>
      <c r="T16" s="17">
        <f>SUMIF('PIB Municipios 2021'!$C$8:$C$132,$A16,'PIB Municipios 2021'!Y$8:Y$132)</f>
        <v>74.978783538007718</v>
      </c>
      <c r="U16" s="15">
        <f>SUMIF('PIB Municipios 2021'!$C$8:$C$132,$A16,'PIB Municipios 2021'!Z$8:Z$132)</f>
        <v>144.3244629171943</v>
      </c>
      <c r="V16" s="15">
        <f>SUMIF('PIB Municipios 2021'!$C$8:$C$132,$A16,'PIB Municipios 2021'!AA$8:AA$132)</f>
        <v>76.701656990804281</v>
      </c>
      <c r="W16" s="16">
        <f>SUMIF('PIB Municipios 2021'!$C$8:$C$132,$A16,'PIB Municipios 2021'!AB$8:AB$132)</f>
        <v>221.02611990799858</v>
      </c>
      <c r="X16" s="16">
        <f>SUMIF('PIB Municipios 2021'!$C$8:$C$132,$A16,'PIB Municipios 2021'!AC$8:AC$132)</f>
        <v>31.771557044355543</v>
      </c>
      <c r="Y16" s="16">
        <f>SUMIF('PIB Municipios 2021'!$C$8:$C$132,$A16,'PIB Municipios 2021'!AD$8:AD$132)</f>
        <v>19.166823112316255</v>
      </c>
      <c r="Z16" s="16">
        <f>SUMIF('PIB Municipios 2021'!$C$8:$C$132,$A16,'PIB Municipios 2021'!AE$8:AE$132)</f>
        <v>98.436676678490258</v>
      </c>
      <c r="AA16" s="16">
        <f>SUMIF('PIB Municipios 2021'!$C$8:$C$132,$A16,'PIB Municipios 2021'!AF$8:AF$132)</f>
        <v>105.98518201469366</v>
      </c>
      <c r="AB16" s="15">
        <f>SUMIF('PIB Municipios 2021'!$C$8:$C$132,$A16,'PIB Municipios 2021'!AG$8:AG$132)</f>
        <v>67.129094075915916</v>
      </c>
      <c r="AC16" s="15">
        <f>SUMIF('PIB Municipios 2021'!$C$8:$C$132,$A16,'PIB Municipios 2021'!AH$8:AH$132)</f>
        <v>55.772700070171709</v>
      </c>
      <c r="AD16" s="15">
        <f>SUMIF('PIB Municipios 2021'!$C$8:$C$132,$A16,'PIB Municipios 2021'!AI$8:AI$132)</f>
        <v>111.32046046796431</v>
      </c>
      <c r="AE16" s="16">
        <f>SUMIF('PIB Municipios 2021'!$C$8:$C$132,$A16,'PIB Municipios 2021'!AJ$8:AJ$132)</f>
        <v>234.22225461405193</v>
      </c>
      <c r="AF16" s="15">
        <f>SUMIF('PIB Municipios 2021'!$C$8:$C$132,$A16,'PIB Municipios 2021'!AK$8:AK$132)</f>
        <v>26.005762433823044</v>
      </c>
      <c r="AG16" s="15">
        <f>SUMIF('PIB Municipios 2021'!$C$8:$C$132,$A16,'PIB Municipios 2021'!AL$8:AL$132)</f>
        <v>18.868274578944273</v>
      </c>
      <c r="AH16" s="16">
        <f>SUMIF('PIB Municipios 2021'!$C$8:$C$132,$A16,'PIB Municipios 2021'!AM$8:AM$132)</f>
        <v>44.874037012767317</v>
      </c>
      <c r="AI16" s="15">
        <f>SUMIF('PIB Municipios 2021'!$C$8:$C$132,$A16,'PIB Municipios 2021'!AN$8:AN$132)</f>
        <v>1314.9235089833887</v>
      </c>
      <c r="AJ16" s="15">
        <f>SUMIF('PIB Municipios 2021'!$C$8:$C$132,$A16,'PIB Municipios 2021'!AO$8:AO$132)</f>
        <v>130.30017296289424</v>
      </c>
      <c r="AK16" s="16">
        <f>SUMIF('PIB Municipios 2021'!$C$8:$C$132,$A16,'PIB Municipios 2021'!AP$8:AP$132)</f>
        <v>1445.2236819462828</v>
      </c>
      <c r="AL16" s="19">
        <f t="shared" si="0"/>
        <v>8.1905288480001587E-3</v>
      </c>
    </row>
    <row r="17" spans="1:38" ht="15" x14ac:dyDescent="0.25">
      <c r="A17" s="20" t="s">
        <v>54</v>
      </c>
      <c r="B17" s="50" t="s">
        <v>30</v>
      </c>
      <c r="C17" s="15">
        <f>SUMIF('PIB Municipios 2021'!$C$8:$C$132,$A17,'PIB Municipios 2021'!H$8:H$132)</f>
        <v>12.374333706897771</v>
      </c>
      <c r="D17" s="15">
        <f>SUMIF('PIB Municipios 2021'!$C$8:$C$132,$A17,'PIB Municipios 2021'!I$8:I$132)</f>
        <v>296.11263835837167</v>
      </c>
      <c r="E17" s="15">
        <f>SUMIF('PIB Municipios 2021'!$C$8:$C$132,$A17,'PIB Municipios 2021'!J$8:J$132)</f>
        <v>1393.2991024137275</v>
      </c>
      <c r="F17" s="15">
        <f>SUMIF('PIB Municipios 2021'!$C$8:$C$132,$A17,'PIB Municipios 2021'!K$8:K$132)</f>
        <v>0.6248454910100012</v>
      </c>
      <c r="G17" s="15">
        <f>SUMIF('PIB Municipios 2021'!$C$8:$C$132,$A17,'PIB Municipios 2021'!L$8:L$132)</f>
        <v>0</v>
      </c>
      <c r="H17" s="16">
        <f>SUMIF('PIB Municipios 2021'!$C$8:$C$132,$A17,'PIB Municipios 2021'!M$8:M$132)</f>
        <v>1702.4109199700069</v>
      </c>
      <c r="I17" s="15">
        <f>SUMIF('PIB Municipios 2021'!$C$8:$C$132,$A17,'PIB Municipios 2021'!N$8:N$132)</f>
        <v>0</v>
      </c>
      <c r="J17" s="15">
        <f>SUMIF('PIB Municipios 2021'!$C$8:$C$132,$A17,'PIB Municipios 2021'!O$8:O$132)</f>
        <v>0</v>
      </c>
      <c r="K17" s="15">
        <f>SUMIF('PIB Municipios 2021'!$C$8:$C$132,$A17,'PIB Municipios 2021'!P$8:P$132)</f>
        <v>7.7067557008440133</v>
      </c>
      <c r="L17" s="15">
        <f>SUMIF('PIB Municipios 2021'!$C$8:$C$132,$A17,'PIB Municipios 2021'!Q$8:Q$132)</f>
        <v>0</v>
      </c>
      <c r="M17" s="16">
        <f>SUMIF('PIB Municipios 2021'!$C$8:$C$132,$A17,'PIB Municipios 2021'!R$8:R$132)</f>
        <v>7.7067557008440133</v>
      </c>
      <c r="N17" s="16">
        <f>SUMIF('PIB Municipios 2021'!$C$8:$C$132,$A17,'PIB Municipios 2021'!S$8:S$132)</f>
        <v>522.49170520260623</v>
      </c>
      <c r="O17" s="15">
        <f>SUMIF('PIB Municipios 2021'!$C$8:$C$132,$A17,'PIB Municipios 2021'!T$8:T$132)</f>
        <v>61.941958633831888</v>
      </c>
      <c r="P17" s="15">
        <f>SUMIF('PIB Municipios 2021'!$C$8:$C$132,$A17,'PIB Municipios 2021'!U$8:U$132)</f>
        <v>5.6257284752116679</v>
      </c>
      <c r="Q17" s="16">
        <f>SUMIF('PIB Municipios 2021'!$C$8:$C$132,$A17,'PIB Municipios 2021'!V$8:V$132)</f>
        <v>67.567687109043561</v>
      </c>
      <c r="R17" s="15">
        <f>SUMIF('PIB Municipios 2021'!$C$8:$C$132,$A17,'PIB Municipios 2021'!W$8:W$132)</f>
        <v>132.7345887978278</v>
      </c>
      <c r="S17" s="15">
        <f>SUMIF('PIB Municipios 2021'!$C$8:$C$132,$A17,'PIB Municipios 2021'!X$8:X$132)</f>
        <v>25.698267237784211</v>
      </c>
      <c r="T17" s="17">
        <f>SUMIF('PIB Municipios 2021'!$C$8:$C$132,$A17,'PIB Municipios 2021'!Y$8:Y$132)</f>
        <v>158.43285603561202</v>
      </c>
      <c r="U17" s="15">
        <f>SUMIF('PIB Municipios 2021'!$C$8:$C$132,$A17,'PIB Municipios 2021'!Z$8:Z$132)</f>
        <v>263.4187287032089</v>
      </c>
      <c r="V17" s="15">
        <f>SUMIF('PIB Municipios 2021'!$C$8:$C$132,$A17,'PIB Municipios 2021'!AA$8:AA$132)</f>
        <v>116.64850467677442</v>
      </c>
      <c r="W17" s="16">
        <f>SUMIF('PIB Municipios 2021'!$C$8:$C$132,$A17,'PIB Municipios 2021'!AB$8:AB$132)</f>
        <v>380.06723337998335</v>
      </c>
      <c r="X17" s="16">
        <f>SUMIF('PIB Municipios 2021'!$C$8:$C$132,$A17,'PIB Municipios 2021'!AC$8:AC$132)</f>
        <v>43.372632388136779</v>
      </c>
      <c r="Y17" s="16">
        <f>SUMIF('PIB Municipios 2021'!$C$8:$C$132,$A17,'PIB Municipios 2021'!AD$8:AD$132)</f>
        <v>50.520102940671094</v>
      </c>
      <c r="Z17" s="16">
        <f>SUMIF('PIB Municipios 2021'!$C$8:$C$132,$A17,'PIB Municipios 2021'!AE$8:AE$132)</f>
        <v>169.98008138173287</v>
      </c>
      <c r="AA17" s="16">
        <f>SUMIF('PIB Municipios 2021'!$C$8:$C$132,$A17,'PIB Municipios 2021'!AF$8:AF$132)</f>
        <v>212.14674380926934</v>
      </c>
      <c r="AB17" s="15">
        <f>SUMIF('PIB Municipios 2021'!$C$8:$C$132,$A17,'PIB Municipios 2021'!AG$8:AG$132)</f>
        <v>87.529228840104651</v>
      </c>
      <c r="AC17" s="15">
        <f>SUMIF('PIB Municipios 2021'!$C$8:$C$132,$A17,'PIB Municipios 2021'!AH$8:AH$132)</f>
        <v>154.10878005612324</v>
      </c>
      <c r="AD17" s="15">
        <f>SUMIF('PIB Municipios 2021'!$C$8:$C$132,$A17,'PIB Municipios 2021'!AI$8:AI$132)</f>
        <v>70.409407233475378</v>
      </c>
      <c r="AE17" s="16">
        <f>SUMIF('PIB Municipios 2021'!$C$8:$C$132,$A17,'PIB Municipios 2021'!AJ$8:AJ$132)</f>
        <v>312.04741612970327</v>
      </c>
      <c r="AF17" s="15">
        <f>SUMIF('PIB Municipios 2021'!$C$8:$C$132,$A17,'PIB Municipios 2021'!AK$8:AK$132)</f>
        <v>40.9064001864094</v>
      </c>
      <c r="AG17" s="15">
        <f>SUMIF('PIB Municipios 2021'!$C$8:$C$132,$A17,'PIB Municipios 2021'!AL$8:AL$132)</f>
        <v>26.251775267132757</v>
      </c>
      <c r="AH17" s="16">
        <f>SUMIF('PIB Municipios 2021'!$C$8:$C$132,$A17,'PIB Municipios 2021'!AM$8:AM$132)</f>
        <v>67.158175453542157</v>
      </c>
      <c r="AI17" s="15">
        <f>SUMIF('PIB Municipios 2021'!$C$8:$C$132,$A17,'PIB Municipios 2021'!AN$8:AN$132)</f>
        <v>3693.9023095011512</v>
      </c>
      <c r="AJ17" s="15">
        <f>SUMIF('PIB Municipios 2021'!$C$8:$C$132,$A17,'PIB Municipios 2021'!AO$8:AO$132)</f>
        <v>366.04114729696801</v>
      </c>
      <c r="AK17" s="16">
        <f>SUMIF('PIB Municipios 2021'!$C$8:$C$132,$A17,'PIB Municipios 2021'!AP$8:AP$132)</f>
        <v>4059.9434567981193</v>
      </c>
      <c r="AL17" s="19">
        <f t="shared" si="0"/>
        <v>2.3008953160366531E-2</v>
      </c>
    </row>
    <row r="18" spans="1:38" ht="15" x14ac:dyDescent="0.25">
      <c r="A18" s="20" t="s">
        <v>55</v>
      </c>
      <c r="B18" s="51" t="s">
        <v>31</v>
      </c>
      <c r="C18" s="15">
        <f>SUMIF('PIB Municipios 2021'!$C$8:$C$132,$A18,'PIB Municipios 2021'!H$8:H$132)</f>
        <v>72.260466545654339</v>
      </c>
      <c r="D18" s="15">
        <f>SUMIF('PIB Municipios 2021'!$C$8:$C$132,$A18,'PIB Municipios 2021'!I$8:I$132)</f>
        <v>22.038992126089525</v>
      </c>
      <c r="E18" s="15">
        <f>SUMIF('PIB Municipios 2021'!$C$8:$C$132,$A18,'PIB Municipios 2021'!J$8:J$132)</f>
        <v>50.850966960942856</v>
      </c>
      <c r="F18" s="15">
        <f>SUMIF('PIB Municipios 2021'!$C$8:$C$132,$A18,'PIB Municipios 2021'!K$8:K$132)</f>
        <v>0.14406633655662124</v>
      </c>
      <c r="G18" s="15">
        <f>SUMIF('PIB Municipios 2021'!$C$8:$C$132,$A18,'PIB Municipios 2021'!L$8:L$132)</f>
        <v>0</v>
      </c>
      <c r="H18" s="16">
        <f>SUMIF('PIB Municipios 2021'!$C$8:$C$132,$A18,'PIB Municipios 2021'!M$8:M$132)</f>
        <v>145.29449196924335</v>
      </c>
      <c r="I18" s="15">
        <f>SUMIF('PIB Municipios 2021'!$C$8:$C$132,$A18,'PIB Municipios 2021'!N$8:N$132)</f>
        <v>0</v>
      </c>
      <c r="J18" s="15">
        <f>SUMIF('PIB Municipios 2021'!$C$8:$C$132,$A18,'PIB Municipios 2021'!O$8:O$132)</f>
        <v>0</v>
      </c>
      <c r="K18" s="15">
        <f>SUMIF('PIB Municipios 2021'!$C$8:$C$132,$A18,'PIB Municipios 2021'!P$8:P$132)</f>
        <v>0</v>
      </c>
      <c r="L18" s="15">
        <f>SUMIF('PIB Municipios 2021'!$C$8:$C$132,$A18,'PIB Municipios 2021'!Q$8:Q$132)</f>
        <v>0</v>
      </c>
      <c r="M18" s="16">
        <f>SUMIF('PIB Municipios 2021'!$C$8:$C$132,$A18,'PIB Municipios 2021'!R$8:R$132)</f>
        <v>0</v>
      </c>
      <c r="N18" s="16">
        <f>SUMIF('PIB Municipios 2021'!$C$8:$C$132,$A18,'PIB Municipios 2021'!S$8:S$132)</f>
        <v>123.12164858047836</v>
      </c>
      <c r="O18" s="15">
        <f>SUMIF('PIB Municipios 2021'!$C$8:$C$132,$A18,'PIB Municipios 2021'!T$8:T$132)</f>
        <v>10.705238731530983</v>
      </c>
      <c r="P18" s="15">
        <f>SUMIF('PIB Municipios 2021'!$C$8:$C$132,$A18,'PIB Municipios 2021'!U$8:U$132)</f>
        <v>1.3103507529557219</v>
      </c>
      <c r="Q18" s="16">
        <f>SUMIF('PIB Municipios 2021'!$C$8:$C$132,$A18,'PIB Municipios 2021'!V$8:V$132)</f>
        <v>12.015589484486705</v>
      </c>
      <c r="R18" s="15">
        <f>SUMIF('PIB Municipios 2021'!$C$8:$C$132,$A18,'PIB Municipios 2021'!W$8:W$132)</f>
        <v>26.441612428735262</v>
      </c>
      <c r="S18" s="15">
        <f>SUMIF('PIB Municipios 2021'!$C$8:$C$132,$A18,'PIB Municipios 2021'!X$8:X$132)</f>
        <v>10.303460499897611</v>
      </c>
      <c r="T18" s="17">
        <f>SUMIF('PIB Municipios 2021'!$C$8:$C$132,$A18,'PIB Municipios 2021'!Y$8:Y$132)</f>
        <v>36.745072928632879</v>
      </c>
      <c r="U18" s="15">
        <f>SUMIF('PIB Municipios 2021'!$C$8:$C$132,$A18,'PIB Municipios 2021'!Z$8:Z$132)</f>
        <v>48.661628843958717</v>
      </c>
      <c r="V18" s="15">
        <f>SUMIF('PIB Municipios 2021'!$C$8:$C$132,$A18,'PIB Municipios 2021'!AA$8:AA$132)</f>
        <v>37.826857641648182</v>
      </c>
      <c r="W18" s="16">
        <f>SUMIF('PIB Municipios 2021'!$C$8:$C$132,$A18,'PIB Municipios 2021'!AB$8:AB$132)</f>
        <v>86.488486485606899</v>
      </c>
      <c r="X18" s="16">
        <f>SUMIF('PIB Municipios 2021'!$C$8:$C$132,$A18,'PIB Municipios 2021'!AC$8:AC$132)</f>
        <v>13.429426810399876</v>
      </c>
      <c r="Y18" s="16">
        <f>SUMIF('PIB Municipios 2021'!$C$8:$C$132,$A18,'PIB Municipios 2021'!AD$8:AD$132)</f>
        <v>4.0057987978025151</v>
      </c>
      <c r="Z18" s="16">
        <f>SUMIF('PIB Municipios 2021'!$C$8:$C$132,$A18,'PIB Municipios 2021'!AE$8:AE$132)</f>
        <v>39.325829206896074</v>
      </c>
      <c r="AA18" s="16">
        <f>SUMIF('PIB Municipios 2021'!$C$8:$C$132,$A18,'PIB Municipios 2021'!AF$8:AF$132)</f>
        <v>62.236510072532923</v>
      </c>
      <c r="AB18" s="15">
        <f>SUMIF('PIB Municipios 2021'!$C$8:$C$132,$A18,'PIB Municipios 2021'!AG$8:AG$132)</f>
        <v>88.936387625127594</v>
      </c>
      <c r="AC18" s="15">
        <f>SUMIF('PIB Municipios 2021'!$C$8:$C$132,$A18,'PIB Municipios 2021'!AH$8:AH$132)</f>
        <v>21.979699551181533</v>
      </c>
      <c r="AD18" s="15">
        <f>SUMIF('PIB Municipios 2021'!$C$8:$C$132,$A18,'PIB Municipios 2021'!AI$8:AI$132)</f>
        <v>34.368135796384792</v>
      </c>
      <c r="AE18" s="16">
        <f>SUMIF('PIB Municipios 2021'!$C$8:$C$132,$A18,'PIB Municipios 2021'!AJ$8:AJ$132)</f>
        <v>145.28422297269393</v>
      </c>
      <c r="AF18" s="15">
        <f>SUMIF('PIB Municipios 2021'!$C$8:$C$132,$A18,'PIB Municipios 2021'!AK$8:AK$132)</f>
        <v>10.182803554609203</v>
      </c>
      <c r="AG18" s="15">
        <f>SUMIF('PIB Municipios 2021'!$C$8:$C$132,$A18,'PIB Municipios 2021'!AL$8:AL$132)</f>
        <v>10.995411705015886</v>
      </c>
      <c r="AH18" s="16">
        <f>SUMIF('PIB Municipios 2021'!$C$8:$C$132,$A18,'PIB Municipios 2021'!AM$8:AM$132)</f>
        <v>21.178215259625091</v>
      </c>
      <c r="AI18" s="15">
        <f>SUMIF('PIB Municipios 2021'!$C$8:$C$132,$A18,'PIB Municipios 2021'!AN$8:AN$132)</f>
        <v>689.12529256839855</v>
      </c>
      <c r="AJ18" s="15">
        <f>SUMIF('PIB Municipios 2021'!$C$8:$C$132,$A18,'PIB Municipios 2021'!AO$8:AO$132)</f>
        <v>68.28773248125249</v>
      </c>
      <c r="AK18" s="16">
        <f>SUMIF('PIB Municipios 2021'!$C$8:$C$132,$A18,'PIB Municipios 2021'!AP$8:AP$132)</f>
        <v>757.41302504965108</v>
      </c>
      <c r="AL18" s="19">
        <f t="shared" si="0"/>
        <v>4.2924934797399852E-3</v>
      </c>
    </row>
    <row r="19" spans="1:38" ht="15" x14ac:dyDescent="0.25">
      <c r="A19" s="18" t="s">
        <v>56</v>
      </c>
      <c r="B19" s="51" t="s">
        <v>32</v>
      </c>
      <c r="C19" s="15">
        <f>SUMIF('PIB Municipios 2021'!$C$8:$C$132,$A19,'PIB Municipios 2021'!H$8:H$132)</f>
        <v>82.070279473407354</v>
      </c>
      <c r="D19" s="15">
        <f>SUMIF('PIB Municipios 2021'!$C$8:$C$132,$A19,'PIB Municipios 2021'!I$8:I$132)</f>
        <v>93.483350755197819</v>
      </c>
      <c r="E19" s="15">
        <f>SUMIF('PIB Municipios 2021'!$C$8:$C$132,$A19,'PIB Municipios 2021'!J$8:J$132)</f>
        <v>162.51359026231879</v>
      </c>
      <c r="F19" s="15">
        <f>SUMIF('PIB Municipios 2021'!$C$8:$C$132,$A19,'PIB Municipios 2021'!K$8:K$132)</f>
        <v>1.0987788952220432</v>
      </c>
      <c r="G19" s="15">
        <f>SUMIF('PIB Municipios 2021'!$C$8:$C$132,$A19,'PIB Municipios 2021'!L$8:L$132)</f>
        <v>0</v>
      </c>
      <c r="H19" s="16">
        <f>SUMIF('PIB Municipios 2021'!$C$8:$C$132,$A19,'PIB Municipios 2021'!M$8:M$132)</f>
        <v>339.16599938614598</v>
      </c>
      <c r="I19" s="15">
        <f>SUMIF('PIB Municipios 2021'!$C$8:$C$132,$A19,'PIB Municipios 2021'!N$8:N$132)</f>
        <v>0</v>
      </c>
      <c r="J19" s="15">
        <f>SUMIF('PIB Municipios 2021'!$C$8:$C$132,$A19,'PIB Municipios 2021'!O$8:O$132)</f>
        <v>0</v>
      </c>
      <c r="K19" s="15">
        <f>SUMIF('PIB Municipios 2021'!$C$8:$C$132,$A19,'PIB Municipios 2021'!P$8:P$132)</f>
        <v>66.78440567195652</v>
      </c>
      <c r="L19" s="15">
        <f>SUMIF('PIB Municipios 2021'!$C$8:$C$132,$A19,'PIB Municipios 2021'!Q$8:Q$132)</f>
        <v>0</v>
      </c>
      <c r="M19" s="16">
        <f>SUMIF('PIB Municipios 2021'!$C$8:$C$132,$A19,'PIB Municipios 2021'!R$8:R$132)</f>
        <v>66.78440567195652</v>
      </c>
      <c r="N19" s="16">
        <f>SUMIF('PIB Municipios 2021'!$C$8:$C$132,$A19,'PIB Municipios 2021'!S$8:S$132)</f>
        <v>28.902256800069551</v>
      </c>
      <c r="O19" s="15">
        <f>SUMIF('PIB Municipios 2021'!$C$8:$C$132,$A19,'PIB Municipios 2021'!T$8:T$132)</f>
        <v>19.799929841298493</v>
      </c>
      <c r="P19" s="15">
        <f>SUMIF('PIB Municipios 2021'!$C$8:$C$132,$A19,'PIB Municipios 2021'!U$8:U$132)</f>
        <v>3.5966653410269216</v>
      </c>
      <c r="Q19" s="16">
        <f>SUMIF('PIB Municipios 2021'!$C$8:$C$132,$A19,'PIB Municipios 2021'!V$8:V$132)</f>
        <v>23.396595182325413</v>
      </c>
      <c r="R19" s="15">
        <f>SUMIF('PIB Municipios 2021'!$C$8:$C$132,$A19,'PIB Municipios 2021'!W$8:W$132)</f>
        <v>75.699330188886222</v>
      </c>
      <c r="S19" s="15">
        <f>SUMIF('PIB Municipios 2021'!$C$8:$C$132,$A19,'PIB Municipios 2021'!X$8:X$132)</f>
        <v>20.427159436910848</v>
      </c>
      <c r="T19" s="17">
        <f>SUMIF('PIB Municipios 2021'!$C$8:$C$132,$A19,'PIB Municipios 2021'!Y$8:Y$132)</f>
        <v>96.126489625797063</v>
      </c>
      <c r="U19" s="15">
        <f>SUMIF('PIB Municipios 2021'!$C$8:$C$132,$A19,'PIB Municipios 2021'!Z$8:Z$132)</f>
        <v>135.99577826997015</v>
      </c>
      <c r="V19" s="15">
        <f>SUMIF('PIB Municipios 2021'!$C$8:$C$132,$A19,'PIB Municipios 2021'!AA$8:AA$132)</f>
        <v>63.278547394672032</v>
      </c>
      <c r="W19" s="16">
        <f>SUMIF('PIB Municipios 2021'!$C$8:$C$132,$A19,'PIB Municipios 2021'!AB$8:AB$132)</f>
        <v>199.27432566464219</v>
      </c>
      <c r="X19" s="16">
        <f>SUMIF('PIB Municipios 2021'!$C$8:$C$132,$A19,'PIB Municipios 2021'!AC$8:AC$132)</f>
        <v>28.304206678794085</v>
      </c>
      <c r="Y19" s="16">
        <f>SUMIF('PIB Municipios 2021'!$C$8:$C$132,$A19,'PIB Municipios 2021'!AD$8:AD$132)</f>
        <v>9.4207879483432748</v>
      </c>
      <c r="Z19" s="16">
        <f>SUMIF('PIB Municipios 2021'!$C$8:$C$132,$A19,'PIB Municipios 2021'!AE$8:AE$132)</f>
        <v>90.166008962977699</v>
      </c>
      <c r="AA19" s="16">
        <f>SUMIF('PIB Municipios 2021'!$C$8:$C$132,$A19,'PIB Municipios 2021'!AF$8:AF$132)</f>
        <v>117.66919728918839</v>
      </c>
      <c r="AB19" s="15">
        <f>SUMIF('PIB Municipios 2021'!$C$8:$C$132,$A19,'PIB Municipios 2021'!AG$8:AG$132)</f>
        <v>150.38132776394616</v>
      </c>
      <c r="AC19" s="15">
        <f>SUMIF('PIB Municipios 2021'!$C$8:$C$132,$A19,'PIB Municipios 2021'!AH$8:AH$132)</f>
        <v>55.924303545326211</v>
      </c>
      <c r="AD19" s="15">
        <f>SUMIF('PIB Municipios 2021'!$C$8:$C$132,$A19,'PIB Municipios 2021'!AI$8:AI$132)</f>
        <v>77.948744617064875</v>
      </c>
      <c r="AE19" s="16">
        <f>SUMIF('PIB Municipios 2021'!$C$8:$C$132,$A19,'PIB Municipios 2021'!AJ$8:AJ$132)</f>
        <v>284.25437592633727</v>
      </c>
      <c r="AF19" s="15">
        <f>SUMIF('PIB Municipios 2021'!$C$8:$C$132,$A19,'PIB Municipios 2021'!AK$8:AK$132)</f>
        <v>21.12611724193011</v>
      </c>
      <c r="AG19" s="15">
        <f>SUMIF('PIB Municipios 2021'!$C$8:$C$132,$A19,'PIB Municipios 2021'!AL$8:AL$132)</f>
        <v>24.996005911446172</v>
      </c>
      <c r="AH19" s="16">
        <f>SUMIF('PIB Municipios 2021'!$C$8:$C$132,$A19,'PIB Municipios 2021'!AM$8:AM$132)</f>
        <v>46.122123153376279</v>
      </c>
      <c r="AI19" s="15">
        <f>SUMIF('PIB Municipios 2021'!$C$8:$C$132,$A19,'PIB Municipios 2021'!AN$8:AN$132)</f>
        <v>1329.5867722899536</v>
      </c>
      <c r="AJ19" s="15">
        <f>SUMIF('PIB Municipios 2021'!$C$8:$C$132,$A19,'PIB Municipios 2021'!AO$8:AO$132)</f>
        <v>131.7532048175936</v>
      </c>
      <c r="AK19" s="16">
        <f>SUMIF('PIB Municipios 2021'!$C$8:$C$132,$A19,'PIB Municipios 2021'!AP$8:AP$132)</f>
        <v>1461.3399771075474</v>
      </c>
      <c r="AL19" s="19">
        <f t="shared" si="0"/>
        <v>8.2818648689152435E-3</v>
      </c>
    </row>
    <row r="20" spans="1:38" ht="15" customHeight="1" x14ac:dyDescent="0.25">
      <c r="A20" s="20" t="s">
        <v>57</v>
      </c>
      <c r="B20" s="51" t="s">
        <v>33</v>
      </c>
      <c r="C20" s="15">
        <f>SUMIF('PIB Municipios 2021'!$C$8:$C$132,$A20,'PIB Municipios 2021'!H$8:H$132)</f>
        <v>225.96771970846174</v>
      </c>
      <c r="D20" s="15">
        <f>SUMIF('PIB Municipios 2021'!$C$8:$C$132,$A20,'PIB Municipios 2021'!I$8:I$132)</f>
        <v>62.852255044761407</v>
      </c>
      <c r="E20" s="15">
        <f>SUMIF('PIB Municipios 2021'!$C$8:$C$132,$A20,'PIB Municipios 2021'!J$8:J$132)</f>
        <v>98.739088483221366</v>
      </c>
      <c r="F20" s="15">
        <f>SUMIF('PIB Municipios 2021'!$C$8:$C$132,$A20,'PIB Municipios 2021'!K$8:K$132)</f>
        <v>0.26662532507585529</v>
      </c>
      <c r="G20" s="15">
        <f>SUMIF('PIB Municipios 2021'!$C$8:$C$132,$A20,'PIB Municipios 2021'!L$8:L$132)</f>
        <v>0</v>
      </c>
      <c r="H20" s="16">
        <f>SUMIF('PIB Municipios 2021'!$C$8:$C$132,$A20,'PIB Municipios 2021'!M$8:M$132)</f>
        <v>387.82568856152045</v>
      </c>
      <c r="I20" s="15">
        <f>SUMIF('PIB Municipios 2021'!$C$8:$C$132,$A20,'PIB Municipios 2021'!N$8:N$132)</f>
        <v>0</v>
      </c>
      <c r="J20" s="15">
        <f>SUMIF('PIB Municipios 2021'!$C$8:$C$132,$A20,'PIB Municipios 2021'!O$8:O$132)</f>
        <v>0</v>
      </c>
      <c r="K20" s="15">
        <f>SUMIF('PIB Municipios 2021'!$C$8:$C$132,$A20,'PIB Municipios 2021'!P$8:P$132)</f>
        <v>763.14779128904661</v>
      </c>
      <c r="L20" s="15">
        <f>SUMIF('PIB Municipios 2021'!$C$8:$C$132,$A20,'PIB Municipios 2021'!Q$8:Q$132)</f>
        <v>0</v>
      </c>
      <c r="M20" s="16">
        <f>SUMIF('PIB Municipios 2021'!$C$8:$C$132,$A20,'PIB Municipios 2021'!R$8:R$132)</f>
        <v>763.14779128904661</v>
      </c>
      <c r="N20" s="16">
        <f>SUMIF('PIB Municipios 2021'!$C$8:$C$132,$A20,'PIB Municipios 2021'!S$8:S$132)</f>
        <v>388.54227294900915</v>
      </c>
      <c r="O20" s="15">
        <f>SUMIF('PIB Municipios 2021'!$C$8:$C$132,$A20,'PIB Municipios 2021'!T$8:T$132)</f>
        <v>36.064906042354906</v>
      </c>
      <c r="P20" s="15">
        <f>SUMIF('PIB Municipios 2021'!$C$8:$C$132,$A20,'PIB Municipios 2021'!U$8:U$132)</f>
        <v>10.826737458403667</v>
      </c>
      <c r="Q20" s="16">
        <f>SUMIF('PIB Municipios 2021'!$C$8:$C$132,$A20,'PIB Municipios 2021'!V$8:V$132)</f>
        <v>46.891643500758583</v>
      </c>
      <c r="R20" s="15">
        <f>SUMIF('PIB Municipios 2021'!$C$8:$C$132,$A20,'PIB Municipios 2021'!W$8:W$132)</f>
        <v>174.53727920385248</v>
      </c>
      <c r="S20" s="15">
        <f>SUMIF('PIB Municipios 2021'!$C$8:$C$132,$A20,'PIB Municipios 2021'!X$8:X$132)</f>
        <v>25.071503164137187</v>
      </c>
      <c r="T20" s="17">
        <f>SUMIF('PIB Municipios 2021'!$C$8:$C$132,$A20,'PIB Municipios 2021'!Y$8:Y$132)</f>
        <v>199.60878236798965</v>
      </c>
      <c r="U20" s="15">
        <f>SUMIF('PIB Municipios 2021'!$C$8:$C$132,$A20,'PIB Municipios 2021'!Z$8:Z$132)</f>
        <v>290.40279845468331</v>
      </c>
      <c r="V20" s="15">
        <f>SUMIF('PIB Municipios 2021'!$C$8:$C$132,$A20,'PIB Municipios 2021'!AA$8:AA$132)</f>
        <v>114.72028595088933</v>
      </c>
      <c r="W20" s="16">
        <f>SUMIF('PIB Municipios 2021'!$C$8:$C$132,$A20,'PIB Municipios 2021'!AB$8:AB$132)</f>
        <v>405.12308440557268</v>
      </c>
      <c r="X20" s="16">
        <f>SUMIF('PIB Municipios 2021'!$C$8:$C$132,$A20,'PIB Municipios 2021'!AC$8:AC$132)</f>
        <v>66.882654984633007</v>
      </c>
      <c r="Y20" s="16">
        <f>SUMIF('PIB Municipios 2021'!$C$8:$C$132,$A20,'PIB Municipios 2021'!AD$8:AD$132)</f>
        <v>21.572020081238428</v>
      </c>
      <c r="Z20" s="16">
        <f>SUMIF('PIB Municipios 2021'!$C$8:$C$132,$A20,'PIB Municipios 2021'!AE$8:AE$132)</f>
        <v>238.65980138270979</v>
      </c>
      <c r="AA20" s="16">
        <f>SUMIF('PIB Municipios 2021'!$C$8:$C$132,$A20,'PIB Municipios 2021'!AF$8:AF$132)</f>
        <v>267.09759100186892</v>
      </c>
      <c r="AB20" s="15">
        <f>SUMIF('PIB Municipios 2021'!$C$8:$C$132,$A20,'PIB Municipios 2021'!AG$8:AG$132)</f>
        <v>123.46017900664947</v>
      </c>
      <c r="AC20" s="15">
        <f>SUMIF('PIB Municipios 2021'!$C$8:$C$132,$A20,'PIB Municipios 2021'!AH$8:AH$132)</f>
        <v>77.537475275286681</v>
      </c>
      <c r="AD20" s="15">
        <f>SUMIF('PIB Municipios 2021'!$C$8:$C$132,$A20,'PIB Municipios 2021'!AI$8:AI$132)</f>
        <v>151.51495146162341</v>
      </c>
      <c r="AE20" s="16">
        <f>SUMIF('PIB Municipios 2021'!$C$8:$C$132,$A20,'PIB Municipios 2021'!AJ$8:AJ$132)</f>
        <v>352.51260574355956</v>
      </c>
      <c r="AF20" s="15">
        <f>SUMIF('PIB Municipios 2021'!$C$8:$C$132,$A20,'PIB Municipios 2021'!AK$8:AK$132)</f>
        <v>52.230797913846118</v>
      </c>
      <c r="AG20" s="15">
        <f>SUMIF('PIB Municipios 2021'!$C$8:$C$132,$A20,'PIB Municipios 2021'!AL$8:AL$132)</f>
        <v>34.974158806269891</v>
      </c>
      <c r="AH20" s="16">
        <f>SUMIF('PIB Municipios 2021'!$C$8:$C$132,$A20,'PIB Municipios 2021'!AM$8:AM$132)</f>
        <v>87.204956720116002</v>
      </c>
      <c r="AI20" s="15">
        <f>SUMIF('PIB Municipios 2021'!$C$8:$C$132,$A20,'PIB Municipios 2021'!AN$8:AN$132)</f>
        <v>3225.0688929880225</v>
      </c>
      <c r="AJ20" s="15">
        <f>SUMIF('PIB Municipios 2021'!$C$8:$C$132,$A20,'PIB Municipios 2021'!AO$8:AO$132)</f>
        <v>319.58287436695144</v>
      </c>
      <c r="AK20" s="16">
        <f>SUMIF('PIB Municipios 2021'!$C$8:$C$132,$A20,'PIB Municipios 2021'!AP$8:AP$132)</f>
        <v>3544.6517673549747</v>
      </c>
      <c r="AL20" s="19">
        <f t="shared" si="0"/>
        <v>2.0088636049429731E-2</v>
      </c>
    </row>
    <row r="21" spans="1:38" ht="15" x14ac:dyDescent="0.25">
      <c r="A21" s="18" t="s">
        <v>58</v>
      </c>
      <c r="B21" s="51" t="s">
        <v>34</v>
      </c>
      <c r="C21" s="15">
        <f>SUMIF('PIB Municipios 2021'!$C$8:$C$132,$A21,'PIB Municipios 2021'!H$8:H$132)</f>
        <v>122.08627808953653</v>
      </c>
      <c r="D21" s="15">
        <f>SUMIF('PIB Municipios 2021'!$C$8:$C$132,$A21,'PIB Municipios 2021'!I$8:I$132)</f>
        <v>303.68971070275211</v>
      </c>
      <c r="E21" s="15">
        <f>SUMIF('PIB Municipios 2021'!$C$8:$C$132,$A21,'PIB Municipios 2021'!J$8:J$132)</f>
        <v>97.092055686259556</v>
      </c>
      <c r="F21" s="15">
        <f>SUMIF('PIB Municipios 2021'!$C$8:$C$132,$A21,'PIB Municipios 2021'!K$8:K$132)</f>
        <v>21.10380179507548</v>
      </c>
      <c r="G21" s="15">
        <f>SUMIF('PIB Municipios 2021'!$C$8:$C$132,$A21,'PIB Municipios 2021'!L$8:L$132)</f>
        <v>0</v>
      </c>
      <c r="H21" s="16">
        <f>SUMIF('PIB Municipios 2021'!$C$8:$C$132,$A21,'PIB Municipios 2021'!M$8:M$132)</f>
        <v>543.97184627362367</v>
      </c>
      <c r="I21" s="15">
        <f>SUMIF('PIB Municipios 2021'!$C$8:$C$132,$A21,'PIB Municipios 2021'!N$8:N$132)</f>
        <v>0</v>
      </c>
      <c r="J21" s="15">
        <f>SUMIF('PIB Municipios 2021'!$C$8:$C$132,$A21,'PIB Municipios 2021'!O$8:O$132)</f>
        <v>0</v>
      </c>
      <c r="K21" s="15">
        <f>SUMIF('PIB Municipios 2021'!$C$8:$C$132,$A21,'PIB Municipios 2021'!P$8:P$132)</f>
        <v>6.7395132988931943</v>
      </c>
      <c r="L21" s="15">
        <f>SUMIF('PIB Municipios 2021'!$C$8:$C$132,$A21,'PIB Municipios 2021'!Q$8:Q$132)</f>
        <v>10.089849886656575</v>
      </c>
      <c r="M21" s="16">
        <f>SUMIF('PIB Municipios 2021'!$C$8:$C$132,$A21,'PIB Municipios 2021'!R$8:R$132)</f>
        <v>16.82936318554977</v>
      </c>
      <c r="N21" s="16">
        <f>SUMIF('PIB Municipios 2021'!$C$8:$C$132,$A21,'PIB Municipios 2021'!S$8:S$132)</f>
        <v>483.74283957369431</v>
      </c>
      <c r="O21" s="15">
        <f>SUMIF('PIB Municipios 2021'!$C$8:$C$132,$A21,'PIB Municipios 2021'!T$8:T$132)</f>
        <v>37.960946376255123</v>
      </c>
      <c r="P21" s="15">
        <f>SUMIF('PIB Municipios 2021'!$C$8:$C$132,$A21,'PIB Municipios 2021'!U$8:U$132)</f>
        <v>3.2759238317940156</v>
      </c>
      <c r="Q21" s="16">
        <f>SUMIF('PIB Municipios 2021'!$C$8:$C$132,$A21,'PIB Municipios 2021'!V$8:V$132)</f>
        <v>41.23687020804914</v>
      </c>
      <c r="R21" s="15">
        <f>SUMIF('PIB Municipios 2021'!$C$8:$C$132,$A21,'PIB Municipios 2021'!W$8:W$132)</f>
        <v>60.242739517941509</v>
      </c>
      <c r="S21" s="15">
        <f>SUMIF('PIB Municipios 2021'!$C$8:$C$132,$A21,'PIB Municipios 2021'!X$8:X$132)</f>
        <v>21.890440742469231</v>
      </c>
      <c r="T21" s="17">
        <f>SUMIF('PIB Municipios 2021'!$C$8:$C$132,$A21,'PIB Municipios 2021'!Y$8:Y$132)</f>
        <v>82.133180260410739</v>
      </c>
      <c r="U21" s="15">
        <f>SUMIF('PIB Municipios 2021'!$C$8:$C$132,$A21,'PIB Municipios 2021'!Z$8:Z$132)</f>
        <v>86.564843895246071</v>
      </c>
      <c r="V21" s="15">
        <f>SUMIF('PIB Municipios 2021'!$C$8:$C$132,$A21,'PIB Municipios 2021'!AA$8:AA$132)</f>
        <v>44.964090006340278</v>
      </c>
      <c r="W21" s="16">
        <f>SUMIF('PIB Municipios 2021'!$C$8:$C$132,$A21,'PIB Municipios 2021'!AB$8:AB$132)</f>
        <v>131.52893390158636</v>
      </c>
      <c r="X21" s="16">
        <f>SUMIF('PIB Municipios 2021'!$C$8:$C$132,$A21,'PIB Municipios 2021'!AC$8:AC$132)</f>
        <v>33.186385329503047</v>
      </c>
      <c r="Y21" s="16">
        <f>SUMIF('PIB Municipios 2021'!$C$8:$C$132,$A21,'PIB Municipios 2021'!AD$8:AD$132)</f>
        <v>12.666365575944022</v>
      </c>
      <c r="Z21" s="16">
        <f>SUMIF('PIB Municipios 2021'!$C$8:$C$132,$A21,'PIB Municipios 2021'!AE$8:AE$132)</f>
        <v>104.74308987649985</v>
      </c>
      <c r="AA21" s="16">
        <f>SUMIF('PIB Municipios 2021'!$C$8:$C$132,$A21,'PIB Municipios 2021'!AF$8:AF$132)</f>
        <v>121.8393613210886</v>
      </c>
      <c r="AB21" s="15">
        <f>SUMIF('PIB Municipios 2021'!$C$8:$C$132,$A21,'PIB Municipios 2021'!AG$8:AG$132)</f>
        <v>73.094938182164853</v>
      </c>
      <c r="AC21" s="15">
        <f>SUMIF('PIB Municipios 2021'!$C$8:$C$132,$A21,'PIB Municipios 2021'!AH$8:AH$132)</f>
        <v>44.165224820719644</v>
      </c>
      <c r="AD21" s="15">
        <f>SUMIF('PIB Municipios 2021'!$C$8:$C$132,$A21,'PIB Municipios 2021'!AI$8:AI$132)</f>
        <v>76.606400224332646</v>
      </c>
      <c r="AE21" s="16">
        <f>SUMIF('PIB Municipios 2021'!$C$8:$C$132,$A21,'PIB Municipios 2021'!AJ$8:AJ$132)</f>
        <v>193.86656322721711</v>
      </c>
      <c r="AF21" s="15">
        <f>SUMIF('PIB Municipios 2021'!$C$8:$C$132,$A21,'PIB Municipios 2021'!AK$8:AK$132)</f>
        <v>22.512433325922949</v>
      </c>
      <c r="AG21" s="15">
        <f>SUMIF('PIB Municipios 2021'!$C$8:$C$132,$A21,'PIB Municipios 2021'!AL$8:AL$132)</f>
        <v>9.4522711429838555</v>
      </c>
      <c r="AH21" s="16">
        <f>SUMIF('PIB Municipios 2021'!$C$8:$C$132,$A21,'PIB Municipios 2021'!AM$8:AM$132)</f>
        <v>31.964704468906803</v>
      </c>
      <c r="AI21" s="15">
        <f>SUMIF('PIB Municipios 2021'!$C$8:$C$132,$A21,'PIB Municipios 2021'!AN$8:AN$132)</f>
        <v>1797.7095032020734</v>
      </c>
      <c r="AJ21" s="15">
        <f>SUMIF('PIB Municipios 2021'!$C$8:$C$132,$A21,'PIB Municipios 2021'!AO$8:AO$132)</f>
        <v>178.14105353198005</v>
      </c>
      <c r="AK21" s="16">
        <f>SUMIF('PIB Municipios 2021'!$C$8:$C$132,$A21,'PIB Municipios 2021'!AP$8:AP$132)</f>
        <v>1975.8505567340535</v>
      </c>
      <c r="AL21" s="19">
        <f t="shared" si="0"/>
        <v>1.1197755189337501E-2</v>
      </c>
    </row>
    <row r="22" spans="1:38" ht="15" x14ac:dyDescent="0.25">
      <c r="A22" s="18" t="s">
        <v>59</v>
      </c>
      <c r="B22" s="51" t="s">
        <v>35</v>
      </c>
      <c r="C22" s="15">
        <f>SUMIF('PIB Municipios 2021'!$C$8:$C$132,$A22,'PIB Municipios 2021'!H$8:H$132)</f>
        <v>36.030350241491867</v>
      </c>
      <c r="D22" s="15">
        <f>SUMIF('PIB Municipios 2021'!$C$8:$C$132,$A22,'PIB Municipios 2021'!I$8:I$132)</f>
        <v>304.50152154023942</v>
      </c>
      <c r="E22" s="15">
        <f>SUMIF('PIB Municipios 2021'!$C$8:$C$132,$A22,'PIB Municipios 2021'!J$8:J$132)</f>
        <v>52.927003586312438</v>
      </c>
      <c r="F22" s="15">
        <f>SUMIF('PIB Municipios 2021'!$C$8:$C$132,$A22,'PIB Municipios 2021'!K$8:K$132)</f>
        <v>1.2517030302486774</v>
      </c>
      <c r="G22" s="15">
        <f>SUMIF('PIB Municipios 2021'!$C$8:$C$132,$A22,'PIB Municipios 2021'!L$8:L$132)</f>
        <v>0</v>
      </c>
      <c r="H22" s="16">
        <f>SUMIF('PIB Municipios 2021'!$C$8:$C$132,$A22,'PIB Municipios 2021'!M$8:M$132)</f>
        <v>394.71057839829245</v>
      </c>
      <c r="I22" s="15">
        <f>SUMIF('PIB Municipios 2021'!$C$8:$C$132,$A22,'PIB Municipios 2021'!N$8:N$132)</f>
        <v>0</v>
      </c>
      <c r="J22" s="15">
        <f>SUMIF('PIB Municipios 2021'!$C$8:$C$132,$A22,'PIB Municipios 2021'!O$8:O$132)</f>
        <v>0</v>
      </c>
      <c r="K22" s="15">
        <f>SUMIF('PIB Municipios 2021'!$C$8:$C$132,$A22,'PIB Municipios 2021'!P$8:P$132)</f>
        <v>0.59979239765867143</v>
      </c>
      <c r="L22" s="15">
        <f>SUMIF('PIB Municipios 2021'!$C$8:$C$132,$A22,'PIB Municipios 2021'!Q$8:Q$132)</f>
        <v>7.605675170069488</v>
      </c>
      <c r="M22" s="16">
        <f>SUMIF('PIB Municipios 2021'!$C$8:$C$132,$A22,'PIB Municipios 2021'!R$8:R$132)</f>
        <v>8.2054675677281601</v>
      </c>
      <c r="N22" s="16">
        <f>SUMIF('PIB Municipios 2021'!$C$8:$C$132,$A22,'PIB Municipios 2021'!S$8:S$132)</f>
        <v>60.871577056468738</v>
      </c>
      <c r="O22" s="15">
        <f>SUMIF('PIB Municipios 2021'!$C$8:$C$132,$A22,'PIB Municipios 2021'!T$8:T$132)</f>
        <v>918.82498133828744</v>
      </c>
      <c r="P22" s="15">
        <f>SUMIF('PIB Municipios 2021'!$C$8:$C$132,$A22,'PIB Municipios 2021'!U$8:U$132)</f>
        <v>4.1339124900884974</v>
      </c>
      <c r="Q22" s="16">
        <f>SUMIF('PIB Municipios 2021'!$C$8:$C$132,$A22,'PIB Municipios 2021'!V$8:V$132)</f>
        <v>922.95889382837595</v>
      </c>
      <c r="R22" s="15">
        <f>SUMIF('PIB Municipios 2021'!$C$8:$C$132,$A22,'PIB Municipios 2021'!W$8:W$132)</f>
        <v>90.815442225524578</v>
      </c>
      <c r="S22" s="15">
        <f>SUMIF('PIB Municipios 2021'!$C$8:$C$132,$A22,'PIB Municipios 2021'!X$8:X$132)</f>
        <v>23.617922826880026</v>
      </c>
      <c r="T22" s="17">
        <f>SUMIF('PIB Municipios 2021'!$C$8:$C$132,$A22,'PIB Municipios 2021'!Y$8:Y$132)</f>
        <v>114.4333650524046</v>
      </c>
      <c r="U22" s="15">
        <f>SUMIF('PIB Municipios 2021'!$C$8:$C$132,$A22,'PIB Municipios 2021'!Z$8:Z$132)</f>
        <v>183.5501425748015</v>
      </c>
      <c r="V22" s="15">
        <f>SUMIF('PIB Municipios 2021'!$C$8:$C$132,$A22,'PIB Municipios 2021'!AA$8:AA$132)</f>
        <v>57.169459923485377</v>
      </c>
      <c r="W22" s="16">
        <f>SUMIF('PIB Municipios 2021'!$C$8:$C$132,$A22,'PIB Municipios 2021'!AB$8:AB$132)</f>
        <v>240.71960249828683</v>
      </c>
      <c r="X22" s="16">
        <f>SUMIF('PIB Municipios 2021'!$C$8:$C$132,$A22,'PIB Municipios 2021'!AC$8:AC$132)</f>
        <v>43.250171495832205</v>
      </c>
      <c r="Y22" s="16">
        <f>SUMIF('PIB Municipios 2021'!$C$8:$C$132,$A22,'PIB Municipios 2021'!AD$8:AD$132)</f>
        <v>12.385170198436139</v>
      </c>
      <c r="Z22" s="16">
        <f>SUMIF('PIB Municipios 2021'!$C$8:$C$132,$A22,'PIB Municipios 2021'!AE$8:AE$132)</f>
        <v>190.0457426822897</v>
      </c>
      <c r="AA22" s="16">
        <f>SUMIF('PIB Municipios 2021'!$C$8:$C$132,$A22,'PIB Municipios 2021'!AF$8:AF$132)</f>
        <v>161.56295501982876</v>
      </c>
      <c r="AB22" s="15">
        <f>SUMIF('PIB Municipios 2021'!$C$8:$C$132,$A22,'PIB Municipios 2021'!AG$8:AG$132)</f>
        <v>75.297158345682135</v>
      </c>
      <c r="AC22" s="15">
        <f>SUMIF('PIB Municipios 2021'!$C$8:$C$132,$A22,'PIB Municipios 2021'!AH$8:AH$132)</f>
        <v>47.017389323878149</v>
      </c>
      <c r="AD22" s="15">
        <f>SUMIF('PIB Municipios 2021'!$C$8:$C$132,$A22,'PIB Municipios 2021'!AI$8:AI$132)</f>
        <v>71.648868889244525</v>
      </c>
      <c r="AE22" s="16">
        <f>SUMIF('PIB Municipios 2021'!$C$8:$C$132,$A22,'PIB Municipios 2021'!AJ$8:AJ$132)</f>
        <v>193.96341655880479</v>
      </c>
      <c r="AF22" s="15">
        <f>SUMIF('PIB Municipios 2021'!$C$8:$C$132,$A22,'PIB Municipios 2021'!AK$8:AK$132)</f>
        <v>30.984216440468551</v>
      </c>
      <c r="AG22" s="15">
        <f>SUMIF('PIB Municipios 2021'!$C$8:$C$132,$A22,'PIB Municipios 2021'!AL$8:AL$132)</f>
        <v>14.493482419241882</v>
      </c>
      <c r="AH22" s="16">
        <f>SUMIF('PIB Municipios 2021'!$C$8:$C$132,$A22,'PIB Municipios 2021'!AM$8:AM$132)</f>
        <v>45.477698859710429</v>
      </c>
      <c r="AI22" s="15">
        <f>SUMIF('PIB Municipios 2021'!$C$8:$C$132,$A22,'PIB Municipios 2021'!AN$8:AN$132)</f>
        <v>2388.5846392164585</v>
      </c>
      <c r="AJ22" s="15">
        <f>SUMIF('PIB Municipios 2021'!$C$8:$C$132,$A22,'PIB Municipios 2021'!AO$8:AO$132)</f>
        <v>236.69284905176087</v>
      </c>
      <c r="AK22" s="16">
        <f>SUMIF('PIB Municipios 2021'!$C$8:$C$132,$A22,'PIB Municipios 2021'!AP$8:AP$132)</f>
        <v>2625.2774882682197</v>
      </c>
      <c r="AL22" s="19">
        <f t="shared" si="0"/>
        <v>1.4878258134207262E-2</v>
      </c>
    </row>
    <row r="23" spans="1:38" ht="15" x14ac:dyDescent="0.25">
      <c r="A23" s="18" t="s">
        <v>60</v>
      </c>
      <c r="B23" s="51" t="s">
        <v>36</v>
      </c>
      <c r="C23" s="15">
        <f>SUMIF('PIB Municipios 2021'!$C$8:$C$132,$A23,'PIB Municipios 2021'!H$8:H$132)</f>
        <v>13.312938584366268</v>
      </c>
      <c r="D23" s="15">
        <f>SUMIF('PIB Municipios 2021'!$C$8:$C$132,$A23,'PIB Municipios 2021'!I$8:I$132)</f>
        <v>20.297181634743513</v>
      </c>
      <c r="E23" s="15">
        <f>SUMIF('PIB Municipios 2021'!$C$8:$C$132,$A23,'PIB Municipios 2021'!J$8:J$132)</f>
        <v>35.956029166050158</v>
      </c>
      <c r="F23" s="15">
        <f>SUMIF('PIB Municipios 2021'!$C$8:$C$132,$A23,'PIB Municipios 2021'!K$8:K$132)</f>
        <v>0.3041532503062927</v>
      </c>
      <c r="G23" s="15">
        <f>SUMIF('PIB Municipios 2021'!$C$8:$C$132,$A23,'PIB Municipios 2021'!L$8:L$132)</f>
        <v>0</v>
      </c>
      <c r="H23" s="16">
        <f>SUMIF('PIB Municipios 2021'!$C$8:$C$132,$A23,'PIB Municipios 2021'!M$8:M$132)</f>
        <v>69.870302635466231</v>
      </c>
      <c r="I23" s="15">
        <f>SUMIF('PIB Municipios 2021'!$C$8:$C$132,$A23,'PIB Municipios 2021'!N$8:N$132)</f>
        <v>0</v>
      </c>
      <c r="J23" s="15">
        <f>SUMIF('PIB Municipios 2021'!$C$8:$C$132,$A23,'PIB Municipios 2021'!O$8:O$132)</f>
        <v>0</v>
      </c>
      <c r="K23" s="15">
        <f>SUMIF('PIB Municipios 2021'!$C$8:$C$132,$A23,'PIB Municipios 2021'!P$8:P$132)</f>
        <v>4.7181452348671174E-2</v>
      </c>
      <c r="L23" s="15">
        <f>SUMIF('PIB Municipios 2021'!$C$8:$C$132,$A23,'PIB Municipios 2021'!Q$8:Q$132)</f>
        <v>0</v>
      </c>
      <c r="M23" s="16">
        <f>SUMIF('PIB Municipios 2021'!$C$8:$C$132,$A23,'PIB Municipios 2021'!R$8:R$132)</f>
        <v>4.7181452348671174E-2</v>
      </c>
      <c r="N23" s="16">
        <f>SUMIF('PIB Municipios 2021'!$C$8:$C$132,$A23,'PIB Municipios 2021'!S$8:S$132)</f>
        <v>41.445306849279618</v>
      </c>
      <c r="O23" s="15">
        <f>SUMIF('PIB Municipios 2021'!$C$8:$C$132,$A23,'PIB Municipios 2021'!T$8:T$132)</f>
        <v>56.33054013139278</v>
      </c>
      <c r="P23" s="15">
        <f>SUMIF('PIB Municipios 2021'!$C$8:$C$132,$A23,'PIB Municipios 2021'!U$8:U$132)</f>
        <v>1.0235661265232718</v>
      </c>
      <c r="Q23" s="16">
        <f>SUMIF('PIB Municipios 2021'!$C$8:$C$132,$A23,'PIB Municipios 2021'!V$8:V$132)</f>
        <v>57.354106257916051</v>
      </c>
      <c r="R23" s="15">
        <f>SUMIF('PIB Municipios 2021'!$C$8:$C$132,$A23,'PIB Municipios 2021'!W$8:W$132)</f>
        <v>54.083235548427581</v>
      </c>
      <c r="S23" s="15">
        <f>SUMIF('PIB Municipios 2021'!$C$8:$C$132,$A23,'PIB Municipios 2021'!X$8:X$132)</f>
        <v>16.096343627861049</v>
      </c>
      <c r="T23" s="17">
        <f>SUMIF('PIB Municipios 2021'!$C$8:$C$132,$A23,'PIB Municipios 2021'!Y$8:Y$132)</f>
        <v>70.179579176288627</v>
      </c>
      <c r="U23" s="15">
        <f>SUMIF('PIB Municipios 2021'!$C$8:$C$132,$A23,'PIB Municipios 2021'!Z$8:Z$132)</f>
        <v>46.619461909855929</v>
      </c>
      <c r="V23" s="15">
        <f>SUMIF('PIB Municipios 2021'!$C$8:$C$132,$A23,'PIB Municipios 2021'!AA$8:AA$132)</f>
        <v>31.466985811756459</v>
      </c>
      <c r="W23" s="16">
        <f>SUMIF('PIB Municipios 2021'!$C$8:$C$132,$A23,'PIB Municipios 2021'!AB$8:AB$132)</f>
        <v>78.086447721612387</v>
      </c>
      <c r="X23" s="16">
        <f>SUMIF('PIB Municipios 2021'!$C$8:$C$132,$A23,'PIB Municipios 2021'!AC$8:AC$132)</f>
        <v>17.418911355508616</v>
      </c>
      <c r="Y23" s="16">
        <f>SUMIF('PIB Municipios 2021'!$C$8:$C$132,$A23,'PIB Municipios 2021'!AD$8:AD$132)</f>
        <v>4.2620819909543792</v>
      </c>
      <c r="Z23" s="16">
        <f>SUMIF('PIB Municipios 2021'!$C$8:$C$132,$A23,'PIB Municipios 2021'!AE$8:AE$132)</f>
        <v>59.119318374332387</v>
      </c>
      <c r="AA23" s="16">
        <f>SUMIF('PIB Municipios 2021'!$C$8:$C$132,$A23,'PIB Municipios 2021'!AF$8:AF$132)</f>
        <v>40.31829785106261</v>
      </c>
      <c r="AB23" s="15">
        <f>SUMIF('PIB Municipios 2021'!$C$8:$C$132,$A23,'PIB Municipios 2021'!AG$8:AG$132)</f>
        <v>13.010188908777319</v>
      </c>
      <c r="AC23" s="15">
        <f>SUMIF('PIB Municipios 2021'!$C$8:$C$132,$A23,'PIB Municipios 2021'!AH$8:AH$132)</f>
        <v>24.793600107534818</v>
      </c>
      <c r="AD23" s="15">
        <f>SUMIF('PIB Municipios 2021'!$C$8:$C$132,$A23,'PIB Municipios 2021'!AI$8:AI$132)</f>
        <v>38.497654577840173</v>
      </c>
      <c r="AE23" s="16">
        <f>SUMIF('PIB Municipios 2021'!$C$8:$C$132,$A23,'PIB Municipios 2021'!AJ$8:AJ$132)</f>
        <v>76.301443594152317</v>
      </c>
      <c r="AF23" s="15">
        <f>SUMIF('PIB Municipios 2021'!$C$8:$C$132,$A23,'PIB Municipios 2021'!AK$8:AK$132)</f>
        <v>9.785697805316051</v>
      </c>
      <c r="AG23" s="15">
        <f>SUMIF('PIB Municipios 2021'!$C$8:$C$132,$A23,'PIB Municipios 2021'!AL$8:AL$132)</f>
        <v>1.4683384162961826</v>
      </c>
      <c r="AH23" s="16">
        <f>SUMIF('PIB Municipios 2021'!$C$8:$C$132,$A23,'PIB Municipios 2021'!AM$8:AM$132)</f>
        <v>11.254036221612234</v>
      </c>
      <c r="AI23" s="15">
        <f>SUMIF('PIB Municipios 2021'!$C$8:$C$132,$A23,'PIB Municipios 2021'!AN$8:AN$132)</f>
        <v>525.65701348053415</v>
      </c>
      <c r="AJ23" s="15">
        <f>SUMIF('PIB Municipios 2021'!$C$8:$C$132,$A23,'PIB Municipios 2021'!AO$8:AO$132)</f>
        <v>52.089113402973851</v>
      </c>
      <c r="AK23" s="16">
        <f>SUMIF('PIB Municipios 2021'!$C$8:$C$132,$A23,'PIB Municipios 2021'!AP$8:AP$132)</f>
        <v>577.74612688350805</v>
      </c>
      <c r="AL23" s="19">
        <f t="shared" si="0"/>
        <v>3.2742656919979925E-3</v>
      </c>
    </row>
    <row r="24" spans="1:38" ht="15" x14ac:dyDescent="0.25">
      <c r="A24" s="18" t="s">
        <v>61</v>
      </c>
      <c r="B24" s="51" t="s">
        <v>37</v>
      </c>
      <c r="C24" s="15">
        <f>SUMIF('PIB Municipios 2021'!$C$8:$C$132,$A24,'PIB Municipios 2021'!H$8:H$132)</f>
        <v>11.465714587499805</v>
      </c>
      <c r="D24" s="15">
        <f>SUMIF('PIB Municipios 2021'!$C$8:$C$132,$A24,'PIB Municipios 2021'!I$8:I$132)</f>
        <v>661.54080499273118</v>
      </c>
      <c r="E24" s="15">
        <f>SUMIF('PIB Municipios 2021'!$C$8:$C$132,$A24,'PIB Municipios 2021'!J$8:J$132)</f>
        <v>650.48756736138716</v>
      </c>
      <c r="F24" s="15">
        <f>SUMIF('PIB Municipios 2021'!$C$8:$C$132,$A24,'PIB Municipios 2021'!K$8:K$132)</f>
        <v>1.6507081994472468</v>
      </c>
      <c r="G24" s="15">
        <f>SUMIF('PIB Municipios 2021'!$C$8:$C$132,$A24,'PIB Municipios 2021'!L$8:L$132)</f>
        <v>0</v>
      </c>
      <c r="H24" s="16">
        <f>SUMIF('PIB Municipios 2021'!$C$8:$C$132,$A24,'PIB Municipios 2021'!M$8:M$132)</f>
        <v>1325.1447951410653</v>
      </c>
      <c r="I24" s="15">
        <f>SUMIF('PIB Municipios 2021'!$C$8:$C$132,$A24,'PIB Municipios 2021'!N$8:N$132)</f>
        <v>0</v>
      </c>
      <c r="J24" s="15">
        <f>SUMIF('PIB Municipios 2021'!$C$8:$C$132,$A24,'PIB Municipios 2021'!O$8:O$132)</f>
        <v>0</v>
      </c>
      <c r="K24" s="15">
        <f>SUMIF('PIB Municipios 2021'!$C$8:$C$132,$A24,'PIB Municipios 2021'!P$8:P$132)</f>
        <v>0</v>
      </c>
      <c r="L24" s="15">
        <f>SUMIF('PIB Municipios 2021'!$C$8:$C$132,$A24,'PIB Municipios 2021'!Q$8:Q$132)</f>
        <v>0.27044597221831407</v>
      </c>
      <c r="M24" s="16">
        <f>SUMIF('PIB Municipios 2021'!$C$8:$C$132,$A24,'PIB Municipios 2021'!R$8:R$132)</f>
        <v>0.27044597221831407</v>
      </c>
      <c r="N24" s="16">
        <f>SUMIF('PIB Municipios 2021'!$C$8:$C$132,$A24,'PIB Municipios 2021'!S$8:S$132)</f>
        <v>2149.6473694700435</v>
      </c>
      <c r="O24" s="15">
        <f>SUMIF('PIB Municipios 2021'!$C$8:$C$132,$A24,'PIB Municipios 2021'!T$8:T$132)</f>
        <v>157.8646458436923</v>
      </c>
      <c r="P24" s="15">
        <f>SUMIF('PIB Municipios 2021'!$C$8:$C$132,$A24,'PIB Municipios 2021'!U$8:U$132)</f>
        <v>53.488096304192517</v>
      </c>
      <c r="Q24" s="16">
        <f>SUMIF('PIB Municipios 2021'!$C$8:$C$132,$A24,'PIB Municipios 2021'!V$8:V$132)</f>
        <v>211.35274214788481</v>
      </c>
      <c r="R24" s="15">
        <f>SUMIF('PIB Municipios 2021'!$C$8:$C$132,$A24,'PIB Municipios 2021'!W$8:W$132)</f>
        <v>450.15583788175917</v>
      </c>
      <c r="S24" s="15">
        <f>SUMIF('PIB Municipios 2021'!$C$8:$C$132,$A24,'PIB Municipios 2021'!X$8:X$132)</f>
        <v>364.38454644031981</v>
      </c>
      <c r="T24" s="17">
        <f>SUMIF('PIB Municipios 2021'!$C$8:$C$132,$A24,'PIB Municipios 2021'!Y$8:Y$132)</f>
        <v>814.54038432207903</v>
      </c>
      <c r="U24" s="15">
        <f>SUMIF('PIB Municipios 2021'!$C$8:$C$132,$A24,'PIB Municipios 2021'!Z$8:Z$132)</f>
        <v>1845.5542329845871</v>
      </c>
      <c r="V24" s="15">
        <f>SUMIF('PIB Municipios 2021'!$C$8:$C$132,$A24,'PIB Municipios 2021'!AA$8:AA$132)</f>
        <v>815.29297207131094</v>
      </c>
      <c r="W24" s="16">
        <f>SUMIF('PIB Municipios 2021'!$C$8:$C$132,$A24,'PIB Municipios 2021'!AB$8:AB$132)</f>
        <v>2660.847205055898</v>
      </c>
      <c r="X24" s="16">
        <f>SUMIF('PIB Municipios 2021'!$C$8:$C$132,$A24,'PIB Municipios 2021'!AC$8:AC$132)</f>
        <v>345.72714411389177</v>
      </c>
      <c r="Y24" s="16">
        <f>SUMIF('PIB Municipios 2021'!$C$8:$C$132,$A24,'PIB Municipios 2021'!AD$8:AD$132)</f>
        <v>292.70309178518875</v>
      </c>
      <c r="Z24" s="16">
        <f>SUMIF('PIB Municipios 2021'!$C$8:$C$132,$A24,'PIB Municipios 2021'!AE$8:AE$132)</f>
        <v>1282.2104917934623</v>
      </c>
      <c r="AA24" s="16">
        <f>SUMIF('PIB Municipios 2021'!$C$8:$C$132,$A24,'PIB Municipios 2021'!AF$8:AF$132)</f>
        <v>1024.4946009429225</v>
      </c>
      <c r="AB24" s="15">
        <f>SUMIF('PIB Municipios 2021'!$C$8:$C$132,$A24,'PIB Municipios 2021'!AG$8:AG$132)</f>
        <v>422.85463602733324</v>
      </c>
      <c r="AC24" s="15">
        <f>SUMIF('PIB Municipios 2021'!$C$8:$C$132,$A24,'PIB Municipios 2021'!AH$8:AH$132)</f>
        <v>438.83554368068087</v>
      </c>
      <c r="AD24" s="15">
        <f>SUMIF('PIB Municipios 2021'!$C$8:$C$132,$A24,'PIB Municipios 2021'!AI$8:AI$132)</f>
        <v>333.65897965623884</v>
      </c>
      <c r="AE24" s="16">
        <f>SUMIF('PIB Municipios 2021'!$C$8:$C$132,$A24,'PIB Municipios 2021'!AJ$8:AJ$132)</f>
        <v>1195.349159364253</v>
      </c>
      <c r="AF24" s="15">
        <f>SUMIF('PIB Municipios 2021'!$C$8:$C$132,$A24,'PIB Municipios 2021'!AK$8:AK$132)</f>
        <v>215.51089124021595</v>
      </c>
      <c r="AG24" s="15">
        <f>SUMIF('PIB Municipios 2021'!$C$8:$C$132,$A24,'PIB Municipios 2021'!AL$8:AL$132)</f>
        <v>122.05418266493014</v>
      </c>
      <c r="AH24" s="16">
        <f>SUMIF('PIB Municipios 2021'!$C$8:$C$132,$A24,'PIB Municipios 2021'!AM$8:AM$132)</f>
        <v>337.56507390514611</v>
      </c>
      <c r="AI24" s="15">
        <f>SUMIF('PIB Municipios 2021'!$C$8:$C$132,$A24,'PIB Municipios 2021'!AN$8:AN$132)</f>
        <v>11639.852504014054</v>
      </c>
      <c r="AJ24" s="15">
        <f>SUMIF('PIB Municipios 2021'!$C$8:$C$132,$A24,'PIB Municipios 2021'!AO$8:AO$132)</f>
        <v>1153.431955679461</v>
      </c>
      <c r="AK24" s="16">
        <f>SUMIF('PIB Municipios 2021'!$C$8:$C$132,$A24,'PIB Municipios 2021'!AP$8:AP$132)</f>
        <v>12793.284459693516</v>
      </c>
      <c r="AL24" s="19">
        <f t="shared" si="0"/>
        <v>7.250349322167178E-2</v>
      </c>
    </row>
    <row r="25" spans="1:38" ht="15" x14ac:dyDescent="0.25">
      <c r="A25" s="20" t="s">
        <v>62</v>
      </c>
      <c r="B25" s="51" t="s">
        <v>38</v>
      </c>
      <c r="C25" s="15">
        <f>SUMIF('PIB Municipios 2021'!$C$8:$C$132,$A25,'PIB Municipios 2021'!H$8:H$132)</f>
        <v>65.159399089852386</v>
      </c>
      <c r="D25" s="15">
        <f>SUMIF('PIB Municipios 2021'!$C$8:$C$132,$A25,'PIB Municipios 2021'!I$8:I$132)</f>
        <v>79.562370247962136</v>
      </c>
      <c r="E25" s="15">
        <f>SUMIF('PIB Municipios 2021'!$C$8:$C$132,$A25,'PIB Municipios 2021'!J$8:J$132)</f>
        <v>183.04177090049123</v>
      </c>
      <c r="F25" s="15">
        <f>SUMIF('PIB Municipios 2021'!$C$8:$C$132,$A25,'PIB Municipios 2021'!K$8:K$132)</f>
        <v>0.10297497082102271</v>
      </c>
      <c r="G25" s="15">
        <f>SUMIF('PIB Municipios 2021'!$C$8:$C$132,$A25,'PIB Municipios 2021'!L$8:L$132)</f>
        <v>0</v>
      </c>
      <c r="H25" s="16">
        <f>SUMIF('PIB Municipios 2021'!$C$8:$C$132,$A25,'PIB Municipios 2021'!M$8:M$132)</f>
        <v>327.8665152091267</v>
      </c>
      <c r="I25" s="15">
        <f>SUMIF('PIB Municipios 2021'!$C$8:$C$132,$A25,'PIB Municipios 2021'!N$8:N$132)</f>
        <v>18.117562070795934</v>
      </c>
      <c r="J25" s="15">
        <f>SUMIF('PIB Municipios 2021'!$C$8:$C$132,$A25,'PIB Municipios 2021'!O$8:O$132)</f>
        <v>0</v>
      </c>
      <c r="K25" s="15">
        <f>SUMIF('PIB Municipios 2021'!$C$8:$C$132,$A25,'PIB Municipios 2021'!P$8:P$132)</f>
        <v>0</v>
      </c>
      <c r="L25" s="15">
        <f>SUMIF('PIB Municipios 2021'!$C$8:$C$132,$A25,'PIB Municipios 2021'!Q$8:Q$132)</f>
        <v>0.10076310249886913</v>
      </c>
      <c r="M25" s="16">
        <f>SUMIF('PIB Municipios 2021'!$C$8:$C$132,$A25,'PIB Municipios 2021'!R$8:R$132)</f>
        <v>18.218325173294804</v>
      </c>
      <c r="N25" s="16">
        <f>SUMIF('PIB Municipios 2021'!$C$8:$C$132,$A25,'PIB Municipios 2021'!S$8:S$132)</f>
        <v>229.45571324551858</v>
      </c>
      <c r="O25" s="15">
        <f>SUMIF('PIB Municipios 2021'!$C$8:$C$132,$A25,'PIB Municipios 2021'!T$8:T$132)</f>
        <v>19.70065687516157</v>
      </c>
      <c r="P25" s="15">
        <f>SUMIF('PIB Municipios 2021'!$C$8:$C$132,$A25,'PIB Municipios 2021'!U$8:U$132)</f>
        <v>6.45785173938705</v>
      </c>
      <c r="Q25" s="16">
        <f>SUMIF('PIB Municipios 2021'!$C$8:$C$132,$A25,'PIB Municipios 2021'!V$8:V$132)</f>
        <v>26.158508614548619</v>
      </c>
      <c r="R25" s="15">
        <f>SUMIF('PIB Municipios 2021'!$C$8:$C$132,$A25,'PIB Municipios 2021'!W$8:W$132)</f>
        <v>77.300564327537998</v>
      </c>
      <c r="S25" s="15">
        <f>SUMIF('PIB Municipios 2021'!$C$8:$C$132,$A25,'PIB Municipios 2021'!X$8:X$132)</f>
        <v>22.207421984752045</v>
      </c>
      <c r="T25" s="17">
        <f>SUMIF('PIB Municipios 2021'!$C$8:$C$132,$A25,'PIB Municipios 2021'!Y$8:Y$132)</f>
        <v>99.507986312290043</v>
      </c>
      <c r="U25" s="15">
        <f>SUMIF('PIB Municipios 2021'!$C$8:$C$132,$A25,'PIB Municipios 2021'!Z$8:Z$132)</f>
        <v>148.13916326493316</v>
      </c>
      <c r="V25" s="15">
        <f>SUMIF('PIB Municipios 2021'!$C$8:$C$132,$A25,'PIB Municipios 2021'!AA$8:AA$132)</f>
        <v>66.922565599685669</v>
      </c>
      <c r="W25" s="16">
        <f>SUMIF('PIB Municipios 2021'!$C$8:$C$132,$A25,'PIB Municipios 2021'!AB$8:AB$132)</f>
        <v>215.06172886461883</v>
      </c>
      <c r="X25" s="16">
        <f>SUMIF('PIB Municipios 2021'!$C$8:$C$132,$A25,'PIB Municipios 2021'!AC$8:AC$132)</f>
        <v>37.45721954512274</v>
      </c>
      <c r="Y25" s="16">
        <f>SUMIF('PIB Municipios 2021'!$C$8:$C$132,$A25,'PIB Municipios 2021'!AD$8:AD$132)</f>
        <v>21.409490860549845</v>
      </c>
      <c r="Z25" s="16">
        <f>SUMIF('PIB Municipios 2021'!$C$8:$C$132,$A25,'PIB Municipios 2021'!AE$8:AE$132)</f>
        <v>125.49054574434884</v>
      </c>
      <c r="AA25" s="16">
        <f>SUMIF('PIB Municipios 2021'!$C$8:$C$132,$A25,'PIB Municipios 2021'!AF$8:AF$132)</f>
        <v>118.13121057260192</v>
      </c>
      <c r="AB25" s="15">
        <f>SUMIF('PIB Municipios 2021'!$C$8:$C$132,$A25,'PIB Municipios 2021'!AG$8:AG$132)</f>
        <v>90.169129949379979</v>
      </c>
      <c r="AC25" s="15">
        <f>SUMIF('PIB Municipios 2021'!$C$8:$C$132,$A25,'PIB Municipios 2021'!AH$8:AH$132)</f>
        <v>37.759169251766266</v>
      </c>
      <c r="AD25" s="15">
        <f>SUMIF('PIB Municipios 2021'!$C$8:$C$132,$A25,'PIB Municipios 2021'!AI$8:AI$132)</f>
        <v>61.343203456867457</v>
      </c>
      <c r="AE25" s="16">
        <f>SUMIF('PIB Municipios 2021'!$C$8:$C$132,$A25,'PIB Municipios 2021'!AJ$8:AJ$132)</f>
        <v>189.27150265801367</v>
      </c>
      <c r="AF25" s="15">
        <f>SUMIF('PIB Municipios 2021'!$C$8:$C$132,$A25,'PIB Municipios 2021'!AK$8:AK$132)</f>
        <v>35.234375444721245</v>
      </c>
      <c r="AG25" s="15">
        <f>SUMIF('PIB Municipios 2021'!$C$8:$C$132,$A25,'PIB Municipios 2021'!AL$8:AL$132)</f>
        <v>36.569182338071549</v>
      </c>
      <c r="AH25" s="16">
        <f>SUMIF('PIB Municipios 2021'!$C$8:$C$132,$A25,'PIB Municipios 2021'!AM$8:AM$132)</f>
        <v>71.803557782792794</v>
      </c>
      <c r="AI25" s="15">
        <f>SUMIF('PIB Municipios 2021'!$C$8:$C$132,$A25,'PIB Municipios 2021'!AN$8:AN$132)</f>
        <v>1479.8323045828272</v>
      </c>
      <c r="AJ25" s="15">
        <f>SUMIF('PIB Municipios 2021'!$C$8:$C$132,$A25,'PIB Municipios 2021'!AO$8:AO$132)</f>
        <v>146.64153764525688</v>
      </c>
      <c r="AK25" s="16">
        <f>SUMIF('PIB Municipios 2021'!$C$8:$C$132,$A25,'PIB Municipios 2021'!AP$8:AP$132)</f>
        <v>1626.4738422280841</v>
      </c>
      <c r="AL25" s="19">
        <f t="shared" si="0"/>
        <v>9.2177294710161905E-3</v>
      </c>
    </row>
    <row r="26" spans="1:38" ht="15" x14ac:dyDescent="0.25">
      <c r="A26" s="20" t="s">
        <v>63</v>
      </c>
      <c r="B26" s="51" t="s">
        <v>39</v>
      </c>
      <c r="C26" s="15">
        <f>SUMIF('PIB Municipios 2021'!$C$8:$C$132,$A26,'PIB Municipios 2021'!H$8:H$132)</f>
        <v>299.31726582073975</v>
      </c>
      <c r="D26" s="15">
        <f>SUMIF('PIB Municipios 2021'!$C$8:$C$132,$A26,'PIB Municipios 2021'!I$8:I$132)</f>
        <v>55.170091551894977</v>
      </c>
      <c r="E26" s="15">
        <f>SUMIF('PIB Municipios 2021'!$C$8:$C$132,$A26,'PIB Municipios 2021'!J$8:J$132)</f>
        <v>56.876798606007632</v>
      </c>
      <c r="F26" s="15">
        <f>SUMIF('PIB Municipios 2021'!$C$8:$C$132,$A26,'PIB Municipios 2021'!K$8:K$132)</f>
        <v>3.4077080723745738</v>
      </c>
      <c r="G26" s="15">
        <f>SUMIF('PIB Municipios 2021'!$C$8:$C$132,$A26,'PIB Municipios 2021'!L$8:L$132)</f>
        <v>0</v>
      </c>
      <c r="H26" s="16">
        <f>SUMIF('PIB Municipios 2021'!$C$8:$C$132,$A26,'PIB Municipios 2021'!M$8:M$132)</f>
        <v>414.77186405101691</v>
      </c>
      <c r="I26" s="15">
        <f>SUMIF('PIB Municipios 2021'!$C$8:$C$132,$A26,'PIB Municipios 2021'!N$8:N$132)</f>
        <v>0</v>
      </c>
      <c r="J26" s="15">
        <f>SUMIF('PIB Municipios 2021'!$C$8:$C$132,$A26,'PIB Municipios 2021'!O$8:O$132)</f>
        <v>0</v>
      </c>
      <c r="K26" s="15">
        <f>SUMIF('PIB Municipios 2021'!$C$8:$C$132,$A26,'PIB Municipios 2021'!P$8:P$132)</f>
        <v>23.606020616567246</v>
      </c>
      <c r="L26" s="15">
        <f>SUMIF('PIB Municipios 2021'!$C$8:$C$132,$A26,'PIB Municipios 2021'!Q$8:Q$132)</f>
        <v>0</v>
      </c>
      <c r="M26" s="16">
        <f>SUMIF('PIB Municipios 2021'!$C$8:$C$132,$A26,'PIB Municipios 2021'!R$8:R$132)</f>
        <v>23.606020616567246</v>
      </c>
      <c r="N26" s="16">
        <f>SUMIF('PIB Municipios 2021'!$C$8:$C$132,$A26,'PIB Municipios 2021'!S$8:S$132)</f>
        <v>78.835359738204545</v>
      </c>
      <c r="O26" s="15">
        <f>SUMIF('PIB Municipios 2021'!$C$8:$C$132,$A26,'PIB Municipios 2021'!T$8:T$132)</f>
        <v>13.217904620226248</v>
      </c>
      <c r="P26" s="15">
        <f>SUMIF('PIB Municipios 2021'!$C$8:$C$132,$A26,'PIB Municipios 2021'!U$8:U$132)</f>
        <v>8.0956685860041446</v>
      </c>
      <c r="Q26" s="16">
        <f>SUMIF('PIB Municipios 2021'!$C$8:$C$132,$A26,'PIB Municipios 2021'!V$8:V$132)</f>
        <v>21.313573206230391</v>
      </c>
      <c r="R26" s="15">
        <f>SUMIF('PIB Municipios 2021'!$C$8:$C$132,$A26,'PIB Municipios 2021'!W$8:W$132)</f>
        <v>56.626870096571764</v>
      </c>
      <c r="S26" s="15">
        <f>SUMIF('PIB Municipios 2021'!$C$8:$C$132,$A26,'PIB Municipios 2021'!X$8:X$132)</f>
        <v>36.248415854138216</v>
      </c>
      <c r="T26" s="17">
        <f>SUMIF('PIB Municipios 2021'!$C$8:$C$132,$A26,'PIB Municipios 2021'!Y$8:Y$132)</f>
        <v>92.875285950709994</v>
      </c>
      <c r="U26" s="15">
        <f>SUMIF('PIB Municipios 2021'!$C$8:$C$132,$A26,'PIB Municipios 2021'!Z$8:Z$132)</f>
        <v>239.65867685736322</v>
      </c>
      <c r="V26" s="15">
        <f>SUMIF('PIB Municipios 2021'!$C$8:$C$132,$A26,'PIB Municipios 2021'!AA$8:AA$132)</f>
        <v>61.583709103941501</v>
      </c>
      <c r="W26" s="16">
        <f>SUMIF('PIB Municipios 2021'!$C$8:$C$132,$A26,'PIB Municipios 2021'!AB$8:AB$132)</f>
        <v>301.24238596130471</v>
      </c>
      <c r="X26" s="16">
        <f>SUMIF('PIB Municipios 2021'!$C$8:$C$132,$A26,'PIB Municipios 2021'!AC$8:AC$132)</f>
        <v>38.910298075922924</v>
      </c>
      <c r="Y26" s="16">
        <f>SUMIF('PIB Municipios 2021'!$C$8:$C$132,$A26,'PIB Municipios 2021'!AD$8:AD$132)</f>
        <v>30.557511335284929</v>
      </c>
      <c r="Z26" s="16">
        <f>SUMIF('PIB Municipios 2021'!$C$8:$C$132,$A26,'PIB Municipios 2021'!AE$8:AE$132)</f>
        <v>141.23721843609596</v>
      </c>
      <c r="AA26" s="16">
        <f>SUMIF('PIB Municipios 2021'!$C$8:$C$132,$A26,'PIB Municipios 2021'!AF$8:AF$132)</f>
        <v>134.43792398682527</v>
      </c>
      <c r="AB26" s="15">
        <f>SUMIF('PIB Municipios 2021'!$C$8:$C$132,$A26,'PIB Municipios 2021'!AG$8:AG$132)</f>
        <v>99.824243773652853</v>
      </c>
      <c r="AC26" s="15">
        <f>SUMIF('PIB Municipios 2021'!$C$8:$C$132,$A26,'PIB Municipios 2021'!AH$8:AH$132)</f>
        <v>49.512367040462195</v>
      </c>
      <c r="AD26" s="15">
        <f>SUMIF('PIB Municipios 2021'!$C$8:$C$132,$A26,'PIB Municipios 2021'!AI$8:AI$132)</f>
        <v>110.71368416836214</v>
      </c>
      <c r="AE26" s="16">
        <f>SUMIF('PIB Municipios 2021'!$C$8:$C$132,$A26,'PIB Municipios 2021'!AJ$8:AJ$132)</f>
        <v>260.05029498247723</v>
      </c>
      <c r="AF26" s="15">
        <f>SUMIF('PIB Municipios 2021'!$C$8:$C$132,$A26,'PIB Municipios 2021'!AK$8:AK$132)</f>
        <v>32.355633102995974</v>
      </c>
      <c r="AG26" s="15">
        <f>SUMIF('PIB Municipios 2021'!$C$8:$C$132,$A26,'PIB Municipios 2021'!AL$8:AL$132)</f>
        <v>32.825297165131133</v>
      </c>
      <c r="AH26" s="16">
        <f>SUMIF('PIB Municipios 2021'!$C$8:$C$132,$A26,'PIB Municipios 2021'!AM$8:AM$132)</f>
        <v>65.180930268127099</v>
      </c>
      <c r="AI26" s="15">
        <f>SUMIF('PIB Municipios 2021'!$C$8:$C$132,$A26,'PIB Municipios 2021'!AN$8:AN$132)</f>
        <v>1603.0186666087673</v>
      </c>
      <c r="AJ26" s="15">
        <f>SUMIF('PIB Municipios 2021'!$C$8:$C$132,$A26,'PIB Municipios 2021'!AO$8:AO$132)</f>
        <v>158.84848669513684</v>
      </c>
      <c r="AK26" s="16">
        <f>SUMIF('PIB Municipios 2021'!$C$8:$C$132,$A26,'PIB Municipios 2021'!AP$8:AP$132)</f>
        <v>1761.8671533039039</v>
      </c>
      <c r="AL26" s="19">
        <f t="shared" si="0"/>
        <v>9.985045170340566E-3</v>
      </c>
    </row>
    <row r="27" spans="1:38" ht="15" x14ac:dyDescent="0.25">
      <c r="A27" s="20" t="s">
        <v>64</v>
      </c>
      <c r="B27" s="51" t="s">
        <v>40</v>
      </c>
      <c r="C27" s="15">
        <f>SUMIF('PIB Municipios 2021'!$C$8:$C$132,$A27,'PIB Municipios 2021'!H$8:H$132)</f>
        <v>298.09432823304041</v>
      </c>
      <c r="D27" s="15">
        <f>SUMIF('PIB Municipios 2021'!$C$8:$C$132,$A27,'PIB Municipios 2021'!I$8:I$132)</f>
        <v>600.29789764248903</v>
      </c>
      <c r="E27" s="15">
        <f>SUMIF('PIB Municipios 2021'!$C$8:$C$132,$A27,'PIB Municipios 2021'!J$8:J$132)</f>
        <v>95.999081527034207</v>
      </c>
      <c r="F27" s="15">
        <f>SUMIF('PIB Municipios 2021'!$C$8:$C$132,$A27,'PIB Municipios 2021'!K$8:K$132)</f>
        <v>3.0783422808144283</v>
      </c>
      <c r="G27" s="15">
        <f>SUMIF('PIB Municipios 2021'!$C$8:$C$132,$A27,'PIB Municipios 2021'!L$8:L$132)</f>
        <v>0</v>
      </c>
      <c r="H27" s="16">
        <f>SUMIF('PIB Municipios 2021'!$C$8:$C$132,$A27,'PIB Municipios 2021'!M$8:M$132)</f>
        <v>997.46964968337807</v>
      </c>
      <c r="I27" s="15">
        <f>SUMIF('PIB Municipios 2021'!$C$8:$C$132,$A27,'PIB Municipios 2021'!N$8:N$132)</f>
        <v>0</v>
      </c>
      <c r="J27" s="15">
        <f>SUMIF('PIB Municipios 2021'!$C$8:$C$132,$A27,'PIB Municipios 2021'!O$8:O$132)</f>
        <v>0</v>
      </c>
      <c r="K27" s="15">
        <f>SUMIF('PIB Municipios 2021'!$C$8:$C$132,$A27,'PIB Municipios 2021'!P$8:P$132)</f>
        <v>2.2732575107541404</v>
      </c>
      <c r="L27" s="15">
        <f>SUMIF('PIB Municipios 2021'!$C$8:$C$132,$A27,'PIB Municipios 2021'!Q$8:Q$132)</f>
        <v>0</v>
      </c>
      <c r="M27" s="16">
        <f>SUMIF('PIB Municipios 2021'!$C$8:$C$132,$A27,'PIB Municipios 2021'!R$8:R$132)</f>
        <v>2.2732575107541404</v>
      </c>
      <c r="N27" s="16">
        <f>SUMIF('PIB Municipios 2021'!$C$8:$C$132,$A27,'PIB Municipios 2021'!S$8:S$132)</f>
        <v>32.54305340955618</v>
      </c>
      <c r="O27" s="15">
        <f>SUMIF('PIB Municipios 2021'!$C$8:$C$132,$A27,'PIB Municipios 2021'!T$8:T$132)</f>
        <v>23.664552518596924</v>
      </c>
      <c r="P27" s="15">
        <f>SUMIF('PIB Municipios 2021'!$C$8:$C$132,$A27,'PIB Municipios 2021'!U$8:U$132)</f>
        <v>3.6131382070018634</v>
      </c>
      <c r="Q27" s="16">
        <f>SUMIF('PIB Municipios 2021'!$C$8:$C$132,$A27,'PIB Municipios 2021'!V$8:V$132)</f>
        <v>27.277690725598788</v>
      </c>
      <c r="R27" s="15">
        <f>SUMIF('PIB Municipios 2021'!$C$8:$C$132,$A27,'PIB Municipios 2021'!W$8:W$132)</f>
        <v>63.770060869642606</v>
      </c>
      <c r="S27" s="15">
        <f>SUMIF('PIB Municipios 2021'!$C$8:$C$132,$A27,'PIB Municipios 2021'!X$8:X$132)</f>
        <v>14.291293355307207</v>
      </c>
      <c r="T27" s="17">
        <f>SUMIF('PIB Municipios 2021'!$C$8:$C$132,$A27,'PIB Municipios 2021'!Y$8:Y$132)</f>
        <v>78.06135422494981</v>
      </c>
      <c r="U27" s="15">
        <f>SUMIF('PIB Municipios 2021'!$C$8:$C$132,$A27,'PIB Municipios 2021'!Z$8:Z$132)</f>
        <v>103.44479459337416</v>
      </c>
      <c r="V27" s="15">
        <f>SUMIF('PIB Municipios 2021'!$C$8:$C$132,$A27,'PIB Municipios 2021'!AA$8:AA$132)</f>
        <v>38.622472713091284</v>
      </c>
      <c r="W27" s="16">
        <f>SUMIF('PIB Municipios 2021'!$C$8:$C$132,$A27,'PIB Municipios 2021'!AB$8:AB$132)</f>
        <v>142.06726730646542</v>
      </c>
      <c r="X27" s="16">
        <f>SUMIF('PIB Municipios 2021'!$C$8:$C$132,$A27,'PIB Municipios 2021'!AC$8:AC$132)</f>
        <v>31.355650438724346</v>
      </c>
      <c r="Y27" s="16">
        <f>SUMIF('PIB Municipios 2021'!$C$8:$C$132,$A27,'PIB Municipios 2021'!AD$8:AD$132)</f>
        <v>16.176074365749237</v>
      </c>
      <c r="Z27" s="16">
        <f>SUMIF('PIB Municipios 2021'!$C$8:$C$132,$A27,'PIB Municipios 2021'!AE$8:AE$132)</f>
        <v>102.16356354734452</v>
      </c>
      <c r="AA27" s="16">
        <f>SUMIF('PIB Municipios 2021'!$C$8:$C$132,$A27,'PIB Municipios 2021'!AF$8:AF$132)</f>
        <v>91.469007342775114</v>
      </c>
      <c r="AB27" s="15">
        <f>SUMIF('PIB Municipios 2021'!$C$8:$C$132,$A27,'PIB Municipios 2021'!AG$8:AG$132)</f>
        <v>48.252960498629029</v>
      </c>
      <c r="AC27" s="15">
        <f>SUMIF('PIB Municipios 2021'!$C$8:$C$132,$A27,'PIB Municipios 2021'!AH$8:AH$132)</f>
        <v>49.09959134783012</v>
      </c>
      <c r="AD27" s="15">
        <f>SUMIF('PIB Municipios 2021'!$C$8:$C$132,$A27,'PIB Municipios 2021'!AI$8:AI$132)</f>
        <v>92.343530559544973</v>
      </c>
      <c r="AE27" s="16">
        <f>SUMIF('PIB Municipios 2021'!$C$8:$C$132,$A27,'PIB Municipios 2021'!AJ$8:AJ$132)</f>
        <v>189.69608240600411</v>
      </c>
      <c r="AF27" s="15">
        <f>SUMIF('PIB Municipios 2021'!$C$8:$C$132,$A27,'PIB Municipios 2021'!AK$8:AK$132)</f>
        <v>25.88477256035609</v>
      </c>
      <c r="AG27" s="15">
        <f>SUMIF('PIB Municipios 2021'!$C$8:$C$132,$A27,'PIB Municipios 2021'!AL$8:AL$132)</f>
        <v>17.019125238901939</v>
      </c>
      <c r="AH27" s="16">
        <f>SUMIF('PIB Municipios 2021'!$C$8:$C$132,$A27,'PIB Municipios 2021'!AM$8:AM$132)</f>
        <v>42.903897799258033</v>
      </c>
      <c r="AI27" s="15">
        <f>SUMIF('PIB Municipios 2021'!$C$8:$C$132,$A27,'PIB Municipios 2021'!AN$8:AN$132)</f>
        <v>1753.4565487605578</v>
      </c>
      <c r="AJ27" s="15">
        <f>SUMIF('PIB Municipios 2021'!$C$8:$C$132,$A27,'PIB Municipios 2021'!AO$8:AO$132)</f>
        <v>173.75588011432126</v>
      </c>
      <c r="AK27" s="16">
        <f>SUMIF('PIB Municipios 2021'!$C$8:$C$132,$A27,'PIB Municipios 2021'!AP$8:AP$132)</f>
        <v>1927.2124288748792</v>
      </c>
      <c r="AL27" s="19">
        <f t="shared" si="0"/>
        <v>1.0922107900741454E-2</v>
      </c>
    </row>
    <row r="28" spans="1:38" ht="15" x14ac:dyDescent="0.25">
      <c r="A28" s="20" t="s">
        <v>65</v>
      </c>
      <c r="B28" s="51" t="s">
        <v>41</v>
      </c>
      <c r="C28" s="15">
        <f>SUMIF('PIB Municipios 2021'!$C$8:$C$132,$A28,'PIB Municipios 2021'!H$8:H$132)</f>
        <v>110.31936982624489</v>
      </c>
      <c r="D28" s="15">
        <f>SUMIF('PIB Municipios 2021'!$C$8:$C$132,$A28,'PIB Municipios 2021'!I$8:I$132)</f>
        <v>218.94034265913575</v>
      </c>
      <c r="E28" s="15">
        <f>SUMIF('PIB Municipios 2021'!$C$8:$C$132,$A28,'PIB Municipios 2021'!J$8:J$132)</f>
        <v>188.13232362875792</v>
      </c>
      <c r="F28" s="15">
        <f>SUMIF('PIB Municipios 2021'!$C$8:$C$132,$A28,'PIB Municipios 2021'!K$8:K$132)</f>
        <v>0.64110196589411816</v>
      </c>
      <c r="G28" s="15">
        <f>SUMIF('PIB Municipios 2021'!$C$8:$C$132,$A28,'PIB Municipios 2021'!L$8:L$132)</f>
        <v>0</v>
      </c>
      <c r="H28" s="16">
        <f>SUMIF('PIB Municipios 2021'!$C$8:$C$132,$A28,'PIB Municipios 2021'!M$8:M$132)</f>
        <v>518.0331380800327</v>
      </c>
      <c r="I28" s="15">
        <f>SUMIF('PIB Municipios 2021'!$C$8:$C$132,$A28,'PIB Municipios 2021'!N$8:N$132)</f>
        <v>0</v>
      </c>
      <c r="J28" s="15">
        <f>SUMIF('PIB Municipios 2021'!$C$8:$C$132,$A28,'PIB Municipios 2021'!O$8:O$132)</f>
        <v>0</v>
      </c>
      <c r="K28" s="15">
        <f>SUMIF('PIB Municipios 2021'!$C$8:$C$132,$A28,'PIB Municipios 2021'!P$8:P$132)</f>
        <v>1.4053844343629351</v>
      </c>
      <c r="L28" s="15">
        <f>SUMIF('PIB Municipios 2021'!$C$8:$C$132,$A28,'PIB Municipios 2021'!Q$8:Q$132)</f>
        <v>0.11931097231484281</v>
      </c>
      <c r="M28" s="16">
        <f>SUMIF('PIB Municipios 2021'!$C$8:$C$132,$A28,'PIB Municipios 2021'!R$8:R$132)</f>
        <v>1.524695406677778</v>
      </c>
      <c r="N28" s="16">
        <f>SUMIF('PIB Municipios 2021'!$C$8:$C$132,$A28,'PIB Municipios 2021'!S$8:S$132)</f>
        <v>71.945994967799791</v>
      </c>
      <c r="O28" s="15">
        <f>SUMIF('PIB Municipios 2021'!$C$8:$C$132,$A28,'PIB Municipios 2021'!T$8:T$132)</f>
        <v>30.727948267648017</v>
      </c>
      <c r="P28" s="15">
        <f>SUMIF('PIB Municipios 2021'!$C$8:$C$132,$A28,'PIB Municipios 2021'!U$8:U$132)</f>
        <v>6.1035966077628494</v>
      </c>
      <c r="Q28" s="16">
        <f>SUMIF('PIB Municipios 2021'!$C$8:$C$132,$A28,'PIB Municipios 2021'!V$8:V$132)</f>
        <v>36.831544875410856</v>
      </c>
      <c r="R28" s="15">
        <f>SUMIF('PIB Municipios 2021'!$C$8:$C$132,$A28,'PIB Municipios 2021'!W$8:W$132)</f>
        <v>72.612078549512191</v>
      </c>
      <c r="S28" s="15">
        <f>SUMIF('PIB Municipios 2021'!$C$8:$C$132,$A28,'PIB Municipios 2021'!X$8:X$132)</f>
        <v>9.068396299754669</v>
      </c>
      <c r="T28" s="17">
        <f>SUMIF('PIB Municipios 2021'!$C$8:$C$132,$A28,'PIB Municipios 2021'!Y$8:Y$132)</f>
        <v>81.680474849266858</v>
      </c>
      <c r="U28" s="15">
        <f>SUMIF('PIB Municipios 2021'!$C$8:$C$132,$A28,'PIB Municipios 2021'!Z$8:Z$132)</f>
        <v>181.19343264135026</v>
      </c>
      <c r="V28" s="15">
        <f>SUMIF('PIB Municipios 2021'!$C$8:$C$132,$A28,'PIB Municipios 2021'!AA$8:AA$132)</f>
        <v>66.465447110993495</v>
      </c>
      <c r="W28" s="16">
        <f>SUMIF('PIB Municipios 2021'!$C$8:$C$132,$A28,'PIB Municipios 2021'!AB$8:AB$132)</f>
        <v>247.65887975234375</v>
      </c>
      <c r="X28" s="16">
        <f>SUMIF('PIB Municipios 2021'!$C$8:$C$132,$A28,'PIB Municipios 2021'!AC$8:AC$132)</f>
        <v>39.891970585674144</v>
      </c>
      <c r="Y28" s="16">
        <f>SUMIF('PIB Municipios 2021'!$C$8:$C$132,$A28,'PIB Municipios 2021'!AD$8:AD$132)</f>
        <v>19.536233681649168</v>
      </c>
      <c r="Z28" s="16">
        <f>SUMIF('PIB Municipios 2021'!$C$8:$C$132,$A28,'PIB Municipios 2021'!AE$8:AE$132)</f>
        <v>163.69136925422174</v>
      </c>
      <c r="AA28" s="16">
        <f>SUMIF('PIB Municipios 2021'!$C$8:$C$132,$A28,'PIB Municipios 2021'!AF$8:AF$132)</f>
        <v>119.03045877807982</v>
      </c>
      <c r="AB28" s="15">
        <f>SUMIF('PIB Municipios 2021'!$C$8:$C$132,$A28,'PIB Municipios 2021'!AG$8:AG$132)</f>
        <v>83.777800927799461</v>
      </c>
      <c r="AC28" s="15">
        <f>SUMIF('PIB Municipios 2021'!$C$8:$C$132,$A28,'PIB Municipios 2021'!AH$8:AH$132)</f>
        <v>46.501343542125575</v>
      </c>
      <c r="AD28" s="15">
        <f>SUMIF('PIB Municipios 2021'!$C$8:$C$132,$A28,'PIB Municipios 2021'!AI$8:AI$132)</f>
        <v>99.676020121034995</v>
      </c>
      <c r="AE28" s="16">
        <f>SUMIF('PIB Municipios 2021'!$C$8:$C$132,$A28,'PIB Municipios 2021'!AJ$8:AJ$132)</f>
        <v>229.95516459096001</v>
      </c>
      <c r="AF28" s="15">
        <f>SUMIF('PIB Municipios 2021'!$C$8:$C$132,$A28,'PIB Municipios 2021'!AK$8:AK$132)</f>
        <v>35.191325508479316</v>
      </c>
      <c r="AG28" s="15">
        <f>SUMIF('PIB Municipios 2021'!$C$8:$C$132,$A28,'PIB Municipios 2021'!AL$8:AL$132)</f>
        <v>10.525190809093916</v>
      </c>
      <c r="AH28" s="16">
        <f>SUMIF('PIB Municipios 2021'!$C$8:$C$132,$A28,'PIB Municipios 2021'!AM$8:AM$132)</f>
        <v>45.716516317573237</v>
      </c>
      <c r="AI28" s="15">
        <f>SUMIF('PIB Municipios 2021'!$C$8:$C$132,$A28,'PIB Municipios 2021'!AN$8:AN$132)</f>
        <v>1575.49644113969</v>
      </c>
      <c r="AJ28" s="15">
        <f>SUMIF('PIB Municipios 2021'!$C$8:$C$132,$A28,'PIB Municipios 2021'!AO$8:AO$132)</f>
        <v>156.12121722703139</v>
      </c>
      <c r="AK28" s="16">
        <f>SUMIF('PIB Municipios 2021'!$C$8:$C$132,$A28,'PIB Municipios 2021'!AP$8:AP$132)</f>
        <v>1731.6176583667213</v>
      </c>
      <c r="AL28" s="19">
        <f t="shared" si="0"/>
        <v>9.8136119423804687E-3</v>
      </c>
    </row>
    <row r="29" spans="1:38" ht="15" x14ac:dyDescent="0.25">
      <c r="A29" s="20" t="s">
        <v>66</v>
      </c>
      <c r="B29" s="50" t="s">
        <v>21</v>
      </c>
      <c r="C29" s="15">
        <f>SUMIF('PIB Municipios 2021'!$C$8:$C$132,$A29,'PIB Municipios 2021'!H$8:H$132)</f>
        <v>0</v>
      </c>
      <c r="D29" s="15">
        <f>SUMIF('PIB Municipios 2021'!$C$8:$C$132,$A29,'PIB Municipios 2021'!I$8:I$132)</f>
        <v>1473.8386872425006</v>
      </c>
      <c r="E29" s="15">
        <f>SUMIF('PIB Municipios 2021'!$C$8:$C$132,$A29,'PIB Municipios 2021'!J$8:J$132)</f>
        <v>209.8737137803783</v>
      </c>
      <c r="F29" s="15">
        <f>SUMIF('PIB Municipios 2021'!$C$8:$C$132,$A29,'PIB Municipios 2021'!K$8:K$132)</f>
        <v>2.0225193972885069</v>
      </c>
      <c r="G29" s="15">
        <f>SUMIF('PIB Municipios 2021'!$C$8:$C$132,$A29,'PIB Municipios 2021'!L$8:L$132)</f>
        <v>0</v>
      </c>
      <c r="H29" s="16">
        <f>SUMIF('PIB Municipios 2021'!$C$8:$C$132,$A29,'PIB Municipios 2021'!M$8:M$132)</f>
        <v>1685.7349204201673</v>
      </c>
      <c r="I29" s="15">
        <f>SUMIF('PIB Municipios 2021'!$C$8:$C$132,$A29,'PIB Municipios 2021'!N$8:N$132)</f>
        <v>0</v>
      </c>
      <c r="J29" s="15">
        <f>SUMIF('PIB Municipios 2021'!$C$8:$C$132,$A29,'PIB Municipios 2021'!O$8:O$132)</f>
        <v>0</v>
      </c>
      <c r="K29" s="15">
        <f>SUMIF('PIB Municipios 2021'!$C$8:$C$132,$A29,'PIB Municipios 2021'!P$8:P$132)</f>
        <v>11.774057127177286</v>
      </c>
      <c r="L29" s="15">
        <f>SUMIF('PIB Municipios 2021'!$C$8:$C$132,$A29,'PIB Municipios 2021'!Q$8:Q$132)</f>
        <v>0.75760038131824159</v>
      </c>
      <c r="M29" s="16">
        <f>SUMIF('PIB Municipios 2021'!$C$8:$C$132,$A29,'PIB Municipios 2021'!R$8:R$132)</f>
        <v>12.531657508495528</v>
      </c>
      <c r="N29" s="16">
        <f>SUMIF('PIB Municipios 2021'!$C$8:$C$132,$A29,'PIB Municipios 2021'!S$8:S$132)</f>
        <v>412.22503434050719</v>
      </c>
      <c r="O29" s="15">
        <f>SUMIF('PIB Municipios 2021'!$C$8:$C$132,$A29,'PIB Municipios 2021'!T$8:T$132)</f>
        <v>72.092643649251897</v>
      </c>
      <c r="P29" s="15">
        <f>SUMIF('PIB Municipios 2021'!$C$8:$C$132,$A29,'PIB Municipios 2021'!U$8:U$132)</f>
        <v>24.856820350487112</v>
      </c>
      <c r="Q29" s="16">
        <f>SUMIF('PIB Municipios 2021'!$C$8:$C$132,$A29,'PIB Municipios 2021'!V$8:V$132)</f>
        <v>96.94946399973901</v>
      </c>
      <c r="R29" s="15">
        <f>SUMIF('PIB Municipios 2021'!$C$8:$C$132,$A29,'PIB Municipios 2021'!W$8:W$132)</f>
        <v>283.63339397356617</v>
      </c>
      <c r="S29" s="15">
        <f>SUMIF('PIB Municipios 2021'!$C$8:$C$132,$A29,'PIB Municipios 2021'!X$8:X$132)</f>
        <v>57.772938759707543</v>
      </c>
      <c r="T29" s="17">
        <f>SUMIF('PIB Municipios 2021'!$C$8:$C$132,$A29,'PIB Municipios 2021'!Y$8:Y$132)</f>
        <v>341.40633273327376</v>
      </c>
      <c r="U29" s="15">
        <f>SUMIF('PIB Municipios 2021'!$C$8:$C$132,$A29,'PIB Municipios 2021'!Z$8:Z$132)</f>
        <v>990.96890556678454</v>
      </c>
      <c r="V29" s="15">
        <f>SUMIF('PIB Municipios 2021'!$C$8:$C$132,$A29,'PIB Municipios 2021'!AA$8:AA$132)</f>
        <v>310.24414757495197</v>
      </c>
      <c r="W29" s="16">
        <f>SUMIF('PIB Municipios 2021'!$C$8:$C$132,$A29,'PIB Municipios 2021'!AB$8:AB$132)</f>
        <v>1301.2130531417365</v>
      </c>
      <c r="X29" s="16">
        <f>SUMIF('PIB Municipios 2021'!$C$8:$C$132,$A29,'PIB Municipios 2021'!AC$8:AC$132)</f>
        <v>192.37346225724517</v>
      </c>
      <c r="Y29" s="16">
        <f>SUMIF('PIB Municipios 2021'!$C$8:$C$132,$A29,'PIB Municipios 2021'!AD$8:AD$132)</f>
        <v>149.91456895987028</v>
      </c>
      <c r="Z29" s="16">
        <f>SUMIF('PIB Municipios 2021'!$C$8:$C$132,$A29,'PIB Municipios 2021'!AE$8:AE$132)</f>
        <v>370.22860568308272</v>
      </c>
      <c r="AA29" s="16">
        <f>SUMIF('PIB Municipios 2021'!$C$8:$C$132,$A29,'PIB Municipios 2021'!AF$8:AF$132)</f>
        <v>569.47567134018891</v>
      </c>
      <c r="AB29" s="15">
        <f>SUMIF('PIB Municipios 2021'!$C$8:$C$132,$A29,'PIB Municipios 2021'!AG$8:AG$132)</f>
        <v>297.74764794649388</v>
      </c>
      <c r="AC29" s="15">
        <f>SUMIF('PIB Municipios 2021'!$C$8:$C$132,$A29,'PIB Municipios 2021'!AH$8:AH$132)</f>
        <v>519.53661930391627</v>
      </c>
      <c r="AD29" s="15">
        <f>SUMIF('PIB Municipios 2021'!$C$8:$C$132,$A29,'PIB Municipios 2021'!AI$8:AI$132)</f>
        <v>366.67965898929128</v>
      </c>
      <c r="AE29" s="16">
        <f>SUMIF('PIB Municipios 2021'!$C$8:$C$132,$A29,'PIB Municipios 2021'!AJ$8:AJ$132)</f>
        <v>1183.9639262397016</v>
      </c>
      <c r="AF29" s="15">
        <f>SUMIF('PIB Municipios 2021'!$C$8:$C$132,$A29,'PIB Municipios 2021'!AK$8:AK$132)</f>
        <v>116.9435563950443</v>
      </c>
      <c r="AG29" s="15">
        <f>SUMIF('PIB Municipios 2021'!$C$8:$C$132,$A29,'PIB Municipios 2021'!AL$8:AL$132)</f>
        <v>70.278253002822424</v>
      </c>
      <c r="AH29" s="16">
        <f>SUMIF('PIB Municipios 2021'!$C$8:$C$132,$A29,'PIB Municipios 2021'!AM$8:AM$132)</f>
        <v>187.22180939786671</v>
      </c>
      <c r="AI29" s="15">
        <f>SUMIF('PIB Municipios 2021'!$C$8:$C$132,$A29,'PIB Municipios 2021'!AN$8:AN$132)</f>
        <v>6503.2385060218749</v>
      </c>
      <c r="AJ29" s="15">
        <f>SUMIF('PIB Municipios 2021'!$C$8:$C$132,$A29,'PIB Municipios 2021'!AO$8:AO$132)</f>
        <v>644.42767686824368</v>
      </c>
      <c r="AK29" s="16">
        <f>SUMIF('PIB Municipios 2021'!$C$8:$C$132,$A29,'PIB Municipios 2021'!AP$8:AP$132)</f>
        <v>7147.6661828901179</v>
      </c>
      <c r="AL29" s="19">
        <f t="shared" si="0"/>
        <v>4.0508031246759398E-2</v>
      </c>
    </row>
    <row r="30" spans="1:38" ht="15" x14ac:dyDescent="0.25">
      <c r="A30" s="20" t="s">
        <v>67</v>
      </c>
      <c r="B30" s="51" t="s">
        <v>5</v>
      </c>
      <c r="C30" s="15">
        <f>SUMIF('PIB Municipios 2021'!$C$8:$C$132,$A30,'PIB Municipios 2021'!H$8:H$132)</f>
        <v>0</v>
      </c>
      <c r="D30" s="15">
        <f>SUMIF('PIB Municipios 2021'!$C$8:$C$132,$A30,'PIB Municipios 2021'!I$8:I$132)</f>
        <v>165.31256637473922</v>
      </c>
      <c r="E30" s="15">
        <f>SUMIF('PIB Municipios 2021'!$C$8:$C$132,$A30,'PIB Municipios 2021'!J$8:J$132)</f>
        <v>148.68988517756418</v>
      </c>
      <c r="F30" s="15">
        <f>SUMIF('PIB Municipios 2021'!$C$8:$C$132,$A30,'PIB Municipios 2021'!K$8:K$132)</f>
        <v>0.56400831215151548</v>
      </c>
      <c r="G30" s="15">
        <f>SUMIF('PIB Municipios 2021'!$C$8:$C$132,$A30,'PIB Municipios 2021'!L$8:L$132)</f>
        <v>0</v>
      </c>
      <c r="H30" s="16">
        <f>SUMIF('PIB Municipios 2021'!$C$8:$C$132,$A30,'PIB Municipios 2021'!M$8:M$132)</f>
        <v>314.56645986445494</v>
      </c>
      <c r="I30" s="15">
        <f>SUMIF('PIB Municipios 2021'!$C$8:$C$132,$A30,'PIB Municipios 2021'!N$8:N$132)</f>
        <v>0</v>
      </c>
      <c r="J30" s="15">
        <f>SUMIF('PIB Municipios 2021'!$C$8:$C$132,$A30,'PIB Municipios 2021'!O$8:O$132)</f>
        <v>0</v>
      </c>
      <c r="K30" s="15">
        <f>SUMIF('PIB Municipios 2021'!$C$8:$C$132,$A30,'PIB Municipios 2021'!P$8:P$132)</f>
        <v>0</v>
      </c>
      <c r="L30" s="15">
        <f>SUMIF('PIB Municipios 2021'!$C$8:$C$132,$A30,'PIB Municipios 2021'!Q$8:Q$132)</f>
        <v>0</v>
      </c>
      <c r="M30" s="16">
        <f>SUMIF('PIB Municipios 2021'!$C$8:$C$132,$A30,'PIB Municipios 2021'!R$8:R$132)</f>
        <v>0</v>
      </c>
      <c r="N30" s="16">
        <f>SUMIF('PIB Municipios 2021'!$C$8:$C$132,$A30,'PIB Municipios 2021'!S$8:S$132)</f>
        <v>59.19768541061223</v>
      </c>
      <c r="O30" s="15">
        <f>SUMIF('PIB Municipios 2021'!$C$8:$C$132,$A30,'PIB Municipios 2021'!T$8:T$132)</f>
        <v>12.730328563592153</v>
      </c>
      <c r="P30" s="15">
        <f>SUMIF('PIB Municipios 2021'!$C$8:$C$132,$A30,'PIB Municipios 2021'!U$8:U$132)</f>
        <v>5.0541046364919566</v>
      </c>
      <c r="Q30" s="16">
        <f>SUMIF('PIB Municipios 2021'!$C$8:$C$132,$A30,'PIB Municipios 2021'!V$8:V$132)</f>
        <v>17.784433200084109</v>
      </c>
      <c r="R30" s="15">
        <f>SUMIF('PIB Municipios 2021'!$C$8:$C$132,$A30,'PIB Municipios 2021'!W$8:W$132)</f>
        <v>74.642476406241002</v>
      </c>
      <c r="S30" s="15">
        <f>SUMIF('PIB Municipios 2021'!$C$8:$C$132,$A30,'PIB Municipios 2021'!X$8:X$132)</f>
        <v>35.465704229420652</v>
      </c>
      <c r="T30" s="17">
        <f>SUMIF('PIB Municipios 2021'!$C$8:$C$132,$A30,'PIB Municipios 2021'!Y$8:Y$132)</f>
        <v>110.10818063566167</v>
      </c>
      <c r="U30" s="15">
        <f>SUMIF('PIB Municipios 2021'!$C$8:$C$132,$A30,'PIB Municipios 2021'!Z$8:Z$132)</f>
        <v>204.95654067468766</v>
      </c>
      <c r="V30" s="15">
        <f>SUMIF('PIB Municipios 2021'!$C$8:$C$132,$A30,'PIB Municipios 2021'!AA$8:AA$132)</f>
        <v>84.149691523500181</v>
      </c>
      <c r="W30" s="16">
        <f>SUMIF('PIB Municipios 2021'!$C$8:$C$132,$A30,'PIB Municipios 2021'!AB$8:AB$132)</f>
        <v>289.10623219818785</v>
      </c>
      <c r="X30" s="16">
        <f>SUMIF('PIB Municipios 2021'!$C$8:$C$132,$A30,'PIB Municipios 2021'!AC$8:AC$132)</f>
        <v>46.068239141588876</v>
      </c>
      <c r="Y30" s="16">
        <f>SUMIF('PIB Municipios 2021'!$C$8:$C$132,$A30,'PIB Municipios 2021'!AD$8:AD$132)</f>
        <v>9.1955672701749815</v>
      </c>
      <c r="Z30" s="16">
        <f>SUMIF('PIB Municipios 2021'!$C$8:$C$132,$A30,'PIB Municipios 2021'!AE$8:AE$132)</f>
        <v>85.62971890389305</v>
      </c>
      <c r="AA30" s="16">
        <f>SUMIF('PIB Municipios 2021'!$C$8:$C$132,$A30,'PIB Municipios 2021'!AF$8:AF$132)</f>
        <v>129.08881867431694</v>
      </c>
      <c r="AB30" s="15">
        <f>SUMIF('PIB Municipios 2021'!$C$8:$C$132,$A30,'PIB Municipios 2021'!AG$8:AG$132)</f>
        <v>68.877237068955594</v>
      </c>
      <c r="AC30" s="15">
        <f>SUMIF('PIB Municipios 2021'!$C$8:$C$132,$A30,'PIB Municipios 2021'!AH$8:AH$132)</f>
        <v>121.59534892576781</v>
      </c>
      <c r="AD30" s="15">
        <f>SUMIF('PIB Municipios 2021'!$C$8:$C$132,$A30,'PIB Municipios 2021'!AI$8:AI$132)</f>
        <v>158.47638885308351</v>
      </c>
      <c r="AE30" s="16">
        <f>SUMIF('PIB Municipios 2021'!$C$8:$C$132,$A30,'PIB Municipios 2021'!AJ$8:AJ$132)</f>
        <v>348.94897484780694</v>
      </c>
      <c r="AF30" s="15">
        <f>SUMIF('PIB Municipios 2021'!$C$8:$C$132,$A30,'PIB Municipios 2021'!AK$8:AK$132)</f>
        <v>26.512091442487808</v>
      </c>
      <c r="AG30" s="15">
        <f>SUMIF('PIB Municipios 2021'!$C$8:$C$132,$A30,'PIB Municipios 2021'!AL$8:AL$132)</f>
        <v>25.804977265330113</v>
      </c>
      <c r="AH30" s="16">
        <f>SUMIF('PIB Municipios 2021'!$C$8:$C$132,$A30,'PIB Municipios 2021'!AM$8:AM$132)</f>
        <v>52.317068707817924</v>
      </c>
      <c r="AI30" s="15">
        <f>SUMIF('PIB Municipios 2021'!$C$8:$C$132,$A30,'PIB Municipios 2021'!AN$8:AN$132)</f>
        <v>1462.0113788545996</v>
      </c>
      <c r="AJ30" s="15">
        <f>SUMIF('PIB Municipios 2021'!$C$8:$C$132,$A30,'PIB Municipios 2021'!AO$8:AO$132)</f>
        <v>144.87560244911586</v>
      </c>
      <c r="AK30" s="16">
        <f>SUMIF('PIB Municipios 2021'!$C$8:$C$132,$A30,'PIB Municipios 2021'!AP$8:AP$132)</f>
        <v>1606.8869813037154</v>
      </c>
      <c r="AL30" s="19">
        <f t="shared" si="0"/>
        <v>9.1067246823133361E-3</v>
      </c>
    </row>
    <row r="31" spans="1:38" ht="15" x14ac:dyDescent="0.25">
      <c r="A31" s="20" t="s">
        <v>68</v>
      </c>
      <c r="B31" s="51" t="s">
        <v>42</v>
      </c>
      <c r="C31" s="15">
        <f>SUMIF('PIB Municipios 2021'!$C$8:$C$132,$A31,'PIB Municipios 2021'!H$8:H$132)</f>
        <v>0</v>
      </c>
      <c r="D31" s="15">
        <f>SUMIF('PIB Municipios 2021'!$C$8:$C$132,$A31,'PIB Municipios 2021'!I$8:I$132)</f>
        <v>24.419010938051851</v>
      </c>
      <c r="E31" s="15">
        <f>SUMIF('PIB Municipios 2021'!$C$8:$C$132,$A31,'PIB Municipios 2021'!J$8:J$132)</f>
        <v>5.2604575541844429</v>
      </c>
      <c r="F31" s="15">
        <f>SUMIF('PIB Municipios 2021'!$C$8:$C$132,$A31,'PIB Municipios 2021'!K$8:K$132)</f>
        <v>0</v>
      </c>
      <c r="G31" s="15">
        <f>SUMIF('PIB Municipios 2021'!$C$8:$C$132,$A31,'PIB Municipios 2021'!L$8:L$132)</f>
        <v>0</v>
      </c>
      <c r="H31" s="16">
        <f>SUMIF('PIB Municipios 2021'!$C$8:$C$132,$A31,'PIB Municipios 2021'!M$8:M$132)</f>
        <v>29.679468492236296</v>
      </c>
      <c r="I31" s="15">
        <f>SUMIF('PIB Municipios 2021'!$C$8:$C$132,$A31,'PIB Municipios 2021'!N$8:N$132)</f>
        <v>0</v>
      </c>
      <c r="J31" s="15">
        <f>SUMIF('PIB Municipios 2021'!$C$8:$C$132,$A31,'PIB Municipios 2021'!O$8:O$132)</f>
        <v>0</v>
      </c>
      <c r="K31" s="15">
        <f>SUMIF('PIB Municipios 2021'!$C$8:$C$132,$A31,'PIB Municipios 2021'!P$8:P$132)</f>
        <v>0.23929971646781106</v>
      </c>
      <c r="L31" s="15">
        <f>SUMIF('PIB Municipios 2021'!$C$8:$C$132,$A31,'PIB Municipios 2021'!Q$8:Q$132)</f>
        <v>0</v>
      </c>
      <c r="M31" s="16">
        <f>SUMIF('PIB Municipios 2021'!$C$8:$C$132,$A31,'PIB Municipios 2021'!R$8:R$132)</f>
        <v>0.23929971646781106</v>
      </c>
      <c r="N31" s="16">
        <f>SUMIF('PIB Municipios 2021'!$C$8:$C$132,$A31,'PIB Municipios 2021'!S$8:S$132)</f>
        <v>0.12430637292211914</v>
      </c>
      <c r="O31" s="15">
        <f>SUMIF('PIB Municipios 2021'!$C$8:$C$132,$A31,'PIB Municipios 2021'!T$8:T$132)</f>
        <v>6.8875744352985158E-2</v>
      </c>
      <c r="P31" s="15">
        <f>SUMIF('PIB Municipios 2021'!$C$8:$C$132,$A31,'PIB Municipios 2021'!U$8:U$132)</f>
        <v>0.4093940455622746</v>
      </c>
      <c r="Q31" s="16">
        <f>SUMIF('PIB Municipios 2021'!$C$8:$C$132,$A31,'PIB Municipios 2021'!V$8:V$132)</f>
        <v>0.47826978991525976</v>
      </c>
      <c r="R31" s="15">
        <f>SUMIF('PIB Municipios 2021'!$C$8:$C$132,$A31,'PIB Municipios 2021'!W$8:W$132)</f>
        <v>14.248111942348606</v>
      </c>
      <c r="S31" s="15">
        <f>SUMIF('PIB Municipios 2021'!$C$8:$C$132,$A31,'PIB Municipios 2021'!X$8:X$132)</f>
        <v>1.5555019142290438</v>
      </c>
      <c r="T31" s="17">
        <f>SUMIF('PIB Municipios 2021'!$C$8:$C$132,$A31,'PIB Municipios 2021'!Y$8:Y$132)</f>
        <v>15.803613856577648</v>
      </c>
      <c r="U31" s="15">
        <f>SUMIF('PIB Municipios 2021'!$C$8:$C$132,$A31,'PIB Municipios 2021'!Z$8:Z$132)</f>
        <v>17.661717895173066</v>
      </c>
      <c r="V31" s="15">
        <f>SUMIF('PIB Municipios 2021'!$C$8:$C$132,$A31,'PIB Municipios 2021'!AA$8:AA$132)</f>
        <v>4.8092216277801221</v>
      </c>
      <c r="W31" s="16">
        <f>SUMIF('PIB Municipios 2021'!$C$8:$C$132,$A31,'PIB Municipios 2021'!AB$8:AB$132)</f>
        <v>22.470939522953184</v>
      </c>
      <c r="X31" s="16">
        <f>SUMIF('PIB Municipios 2021'!$C$8:$C$132,$A31,'PIB Municipios 2021'!AC$8:AC$132)</f>
        <v>4.2633184855368995</v>
      </c>
      <c r="Y31" s="16">
        <f>SUMIF('PIB Municipios 2021'!$C$8:$C$132,$A31,'PIB Municipios 2021'!AD$8:AD$132)</f>
        <v>0.26349672245076694</v>
      </c>
      <c r="Z31" s="16">
        <f>SUMIF('PIB Municipios 2021'!$C$8:$C$132,$A31,'PIB Municipios 2021'!AE$8:AE$132)</f>
        <v>9.3920294524482415</v>
      </c>
      <c r="AA31" s="16">
        <f>SUMIF('PIB Municipios 2021'!$C$8:$C$132,$A31,'PIB Municipios 2021'!AF$8:AF$132)</f>
        <v>16.515638370029443</v>
      </c>
      <c r="AB31" s="15">
        <f>SUMIF('PIB Municipios 2021'!$C$8:$C$132,$A31,'PIB Municipios 2021'!AG$8:AG$132)</f>
        <v>23.499686255001066</v>
      </c>
      <c r="AC31" s="15">
        <f>SUMIF('PIB Municipios 2021'!$C$8:$C$132,$A31,'PIB Municipios 2021'!AH$8:AH$132)</f>
        <v>12.937513843536809</v>
      </c>
      <c r="AD31" s="15">
        <f>SUMIF('PIB Municipios 2021'!$C$8:$C$132,$A31,'PIB Municipios 2021'!AI$8:AI$132)</f>
        <v>17.36437732971708</v>
      </c>
      <c r="AE31" s="16">
        <f>SUMIF('PIB Municipios 2021'!$C$8:$C$132,$A31,'PIB Municipios 2021'!AJ$8:AJ$132)</f>
        <v>53.801577428254959</v>
      </c>
      <c r="AF31" s="15">
        <f>SUMIF('PIB Municipios 2021'!$C$8:$C$132,$A31,'PIB Municipios 2021'!AK$8:AK$132)</f>
        <v>3.7098533503726498</v>
      </c>
      <c r="AG31" s="15">
        <f>SUMIF('PIB Municipios 2021'!$C$8:$C$132,$A31,'PIB Municipios 2021'!AL$8:AL$132)</f>
        <v>0.90870754819839372</v>
      </c>
      <c r="AH31" s="16">
        <f>SUMIF('PIB Municipios 2021'!$C$8:$C$132,$A31,'PIB Municipios 2021'!AM$8:AM$132)</f>
        <v>4.6185608985710438</v>
      </c>
      <c r="AI31" s="15">
        <f>SUMIF('PIB Municipios 2021'!$C$8:$C$132,$A31,'PIB Municipios 2021'!AN$8:AN$132)</f>
        <v>157.65051910836365</v>
      </c>
      <c r="AJ31" s="15">
        <f>SUMIF('PIB Municipios 2021'!$C$8:$C$132,$A31,'PIB Municipios 2021'!AO$8:AO$132)</f>
        <v>15.622117763634385</v>
      </c>
      <c r="AK31" s="16">
        <f>SUMIF('PIB Municipios 2021'!$C$8:$C$132,$A31,'PIB Municipios 2021'!AP$8:AP$132)</f>
        <v>173.27263687199806</v>
      </c>
      <c r="AL31" s="19">
        <f t="shared" si="0"/>
        <v>9.8198953462894176E-4</v>
      </c>
    </row>
    <row r="32" spans="1:38" ht="15.75" thickBot="1" x14ac:dyDescent="0.3">
      <c r="A32" s="313" t="s">
        <v>329</v>
      </c>
      <c r="B32" s="314"/>
      <c r="C32" s="21">
        <f>SUM(C7:C31)</f>
        <v>1477.881908306827</v>
      </c>
      <c r="D32" s="21">
        <f t="shared" ref="D32:AL32" si="1">SUM(D7:D31)</f>
        <v>4909.5254113092806</v>
      </c>
      <c r="E32" s="21">
        <f t="shared" si="1"/>
        <v>5657.4866614973143</v>
      </c>
      <c r="F32" s="21">
        <f t="shared" si="1"/>
        <v>46.527111028157428</v>
      </c>
      <c r="G32" s="21">
        <f t="shared" si="1"/>
        <v>0</v>
      </c>
      <c r="H32" s="21">
        <f t="shared" si="1"/>
        <v>12091.421092141582</v>
      </c>
      <c r="I32" s="21">
        <f t="shared" si="1"/>
        <v>18.117562070795934</v>
      </c>
      <c r="J32" s="21">
        <f t="shared" si="1"/>
        <v>750.70036489851327</v>
      </c>
      <c r="K32" s="21">
        <f t="shared" si="1"/>
        <v>4732.5402593816589</v>
      </c>
      <c r="L32" s="21">
        <f t="shared" si="1"/>
        <v>26.424837797970021</v>
      </c>
      <c r="M32" s="21">
        <f t="shared" si="1"/>
        <v>5527.7830241489391</v>
      </c>
      <c r="N32" s="21">
        <f t="shared" si="1"/>
        <v>26076.375281717046</v>
      </c>
      <c r="O32" s="21">
        <f t="shared" si="1"/>
        <v>7141.5250317075734</v>
      </c>
      <c r="P32" s="21">
        <f t="shared" si="1"/>
        <v>939.8678269985387</v>
      </c>
      <c r="Q32" s="21">
        <f t="shared" si="1"/>
        <v>8081.39285870611</v>
      </c>
      <c r="R32" s="21">
        <f t="shared" si="1"/>
        <v>7744.6518546577354</v>
      </c>
      <c r="S32" s="21">
        <f t="shared" si="1"/>
        <v>2433.9471055678232</v>
      </c>
      <c r="T32" s="21">
        <f t="shared" si="1"/>
        <v>10178.598960225559</v>
      </c>
      <c r="U32" s="21">
        <f t="shared" si="1"/>
        <v>22763.624953981162</v>
      </c>
      <c r="V32" s="21">
        <f t="shared" si="1"/>
        <v>7729.8598777883071</v>
      </c>
      <c r="W32" s="21">
        <f t="shared" si="1"/>
        <v>30493.48483176947</v>
      </c>
      <c r="X32" s="21">
        <f t="shared" si="1"/>
        <v>4656.678870656202</v>
      </c>
      <c r="Y32" s="21">
        <f t="shared" si="1"/>
        <v>8589.9940278983977</v>
      </c>
      <c r="Z32" s="21">
        <f t="shared" si="1"/>
        <v>14735.035405514558</v>
      </c>
      <c r="AA32" s="21">
        <f t="shared" si="1"/>
        <v>15247.09448977407</v>
      </c>
      <c r="AB32" s="21">
        <f t="shared" si="1"/>
        <v>7177.8557080658229</v>
      </c>
      <c r="AC32" s="21">
        <f t="shared" si="1"/>
        <v>7820.605705456448</v>
      </c>
      <c r="AD32" s="21">
        <f t="shared" si="1"/>
        <v>5225.7030701821441</v>
      </c>
      <c r="AE32" s="21">
        <f t="shared" si="1"/>
        <v>20224.164483704415</v>
      </c>
      <c r="AF32" s="21">
        <f t="shared" si="1"/>
        <v>3278.5615078928763</v>
      </c>
      <c r="AG32" s="21">
        <f t="shared" si="1"/>
        <v>1361.3695848803934</v>
      </c>
      <c r="AH32" s="21">
        <f t="shared" si="1"/>
        <v>4639.9310927732713</v>
      </c>
      <c r="AI32" s="21">
        <f t="shared" si="1"/>
        <v>160541.95441902961</v>
      </c>
      <c r="AJ32" s="21">
        <f t="shared" si="1"/>
        <v>15908.639769300002</v>
      </c>
      <c r="AK32" s="21">
        <f t="shared" si="1"/>
        <v>176450.59418832962</v>
      </c>
      <c r="AL32" s="22">
        <f t="shared" si="1"/>
        <v>1.0000000000000002</v>
      </c>
    </row>
    <row r="33" spans="1:44" ht="15" x14ac:dyDescent="0.25">
      <c r="A33" s="12" t="s">
        <v>368</v>
      </c>
      <c r="B33"/>
      <c r="AK33" s="265"/>
    </row>
    <row r="34" spans="1:44" ht="15" x14ac:dyDescent="0.25">
      <c r="A34"/>
      <c r="B34"/>
    </row>
    <row r="35" spans="1:44" ht="14.45" customHeight="1" x14ac:dyDescent="0.25">
      <c r="A35" s="315" t="s">
        <v>367</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row>
    <row r="36" spans="1:44" ht="14.45" customHeight="1" x14ac:dyDescent="0.25">
      <c r="A36" s="312" t="s">
        <v>503</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row>
    <row r="37" spans="1:44" ht="14.45" customHeight="1" x14ac:dyDescent="0.25">
      <c r="A37" s="312" t="s">
        <v>370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44" ht="15.75" thickBot="1" x14ac:dyDescent="0.3">
      <c r="A38"/>
      <c r="B38"/>
    </row>
    <row r="39" spans="1:44" ht="146.44999999999999" customHeight="1" thickBot="1" x14ac:dyDescent="0.25">
      <c r="A39" s="29" t="s">
        <v>43</v>
      </c>
      <c r="B39" s="30" t="s">
        <v>20</v>
      </c>
      <c r="C39" s="31" t="s">
        <v>323</v>
      </c>
      <c r="D39" s="31" t="s">
        <v>324</v>
      </c>
      <c r="E39" s="31" t="s">
        <v>325</v>
      </c>
      <c r="F39" s="31" t="s">
        <v>326</v>
      </c>
      <c r="G39" s="31" t="s">
        <v>327</v>
      </c>
      <c r="H39" s="32" t="s">
        <v>328</v>
      </c>
      <c r="I39" s="31" t="s">
        <v>330</v>
      </c>
      <c r="J39" s="31" t="s">
        <v>333</v>
      </c>
      <c r="K39" s="31" t="s">
        <v>331</v>
      </c>
      <c r="L39" s="31" t="s">
        <v>332</v>
      </c>
      <c r="M39" s="32" t="s">
        <v>358</v>
      </c>
      <c r="N39" s="32" t="s">
        <v>343</v>
      </c>
      <c r="O39" s="33" t="s">
        <v>334</v>
      </c>
      <c r="P39" s="33" t="s">
        <v>335</v>
      </c>
      <c r="Q39" s="32" t="s">
        <v>344</v>
      </c>
      <c r="R39" s="34" t="s">
        <v>336</v>
      </c>
      <c r="S39" s="34" t="s">
        <v>337</v>
      </c>
      <c r="T39" s="32" t="s">
        <v>345</v>
      </c>
      <c r="U39" s="35" t="s">
        <v>338</v>
      </c>
      <c r="V39" s="34" t="s">
        <v>339</v>
      </c>
      <c r="W39" s="32" t="s">
        <v>346</v>
      </c>
      <c r="X39" s="32" t="s">
        <v>347</v>
      </c>
      <c r="Y39" s="32" t="s">
        <v>348</v>
      </c>
      <c r="Z39" s="32" t="s">
        <v>349</v>
      </c>
      <c r="AA39" s="32" t="s">
        <v>350</v>
      </c>
      <c r="AB39" s="34" t="s">
        <v>351</v>
      </c>
      <c r="AC39" s="33" t="s">
        <v>352</v>
      </c>
      <c r="AD39" s="33" t="s">
        <v>353</v>
      </c>
      <c r="AE39" s="32" t="s">
        <v>354</v>
      </c>
      <c r="AF39" s="33" t="s">
        <v>355</v>
      </c>
      <c r="AG39" s="34" t="s">
        <v>356</v>
      </c>
      <c r="AH39" s="32" t="s">
        <v>357</v>
      </c>
      <c r="AI39" s="47" t="s">
        <v>374</v>
      </c>
    </row>
    <row r="40" spans="1:44" ht="15" x14ac:dyDescent="0.25">
      <c r="A40" s="23" t="s">
        <v>44</v>
      </c>
      <c r="B40" s="52" t="s">
        <v>21</v>
      </c>
      <c r="C40" s="40">
        <f t="shared" ref="C40:AH40" si="2">C7/$AI7</f>
        <v>5.4105751994495287E-6</v>
      </c>
      <c r="D40" s="40">
        <f t="shared" si="2"/>
        <v>4.3694069145326007E-4</v>
      </c>
      <c r="E40" s="40">
        <f t="shared" si="2"/>
        <v>2.2538136768121796E-3</v>
      </c>
      <c r="F40" s="40">
        <f t="shared" si="2"/>
        <v>7.0921792576700139E-7</v>
      </c>
      <c r="G40" s="40">
        <f t="shared" si="2"/>
        <v>0</v>
      </c>
      <c r="H40" s="38">
        <f t="shared" si="2"/>
        <v>2.6968741613906562E-3</v>
      </c>
      <c r="I40" s="40">
        <f t="shared" si="2"/>
        <v>0</v>
      </c>
      <c r="J40" s="40">
        <f t="shared" si="2"/>
        <v>0</v>
      </c>
      <c r="K40" s="40">
        <f t="shared" si="2"/>
        <v>0</v>
      </c>
      <c r="L40" s="40">
        <f t="shared" si="2"/>
        <v>3.8262974343860165E-5</v>
      </c>
      <c r="M40" s="38">
        <f t="shared" si="2"/>
        <v>3.8262974343860165E-5</v>
      </c>
      <c r="N40" s="38">
        <f t="shared" si="2"/>
        <v>0.14108123603969322</v>
      </c>
      <c r="O40" s="40">
        <f t="shared" si="2"/>
        <v>6.087085270197936E-2</v>
      </c>
      <c r="P40" s="40">
        <f t="shared" si="2"/>
        <v>6.28892922302583E-3</v>
      </c>
      <c r="Q40" s="38">
        <f t="shared" si="2"/>
        <v>6.7159781925005185E-2</v>
      </c>
      <c r="R40" s="40">
        <f t="shared" si="2"/>
        <v>6.6792545245297139E-2</v>
      </c>
      <c r="S40" s="40">
        <f t="shared" si="2"/>
        <v>1.6151557157124498E-2</v>
      </c>
      <c r="T40" s="38">
        <f t="shared" si="2"/>
        <v>8.2944102402421643E-2</v>
      </c>
      <c r="U40" s="40">
        <f t="shared" si="2"/>
        <v>0.1630569679508056</v>
      </c>
      <c r="V40" s="40">
        <f t="shared" si="2"/>
        <v>4.2772394728072538E-2</v>
      </c>
      <c r="W40" s="38">
        <f t="shared" si="2"/>
        <v>0.20582936267887814</v>
      </c>
      <c r="X40" s="38">
        <f t="shared" si="2"/>
        <v>3.1311718711737803E-2</v>
      </c>
      <c r="Y40" s="38">
        <f t="shared" si="2"/>
        <v>0.10044779005570786</v>
      </c>
      <c r="Z40" s="38">
        <f t="shared" si="2"/>
        <v>9.8660769039463941E-2</v>
      </c>
      <c r="AA40" s="38">
        <f t="shared" si="2"/>
        <v>0.1047602481307397</v>
      </c>
      <c r="AB40" s="40">
        <f t="shared" si="2"/>
        <v>4.498883997002278E-2</v>
      </c>
      <c r="AC40" s="40">
        <f t="shared" si="2"/>
        <v>6.321879035890017E-2</v>
      </c>
      <c r="AD40" s="40">
        <f t="shared" si="2"/>
        <v>2.7244962387241195E-2</v>
      </c>
      <c r="AE40" s="38">
        <f t="shared" si="2"/>
        <v>0.13545259271616414</v>
      </c>
      <c r="AF40" s="40">
        <f t="shared" si="2"/>
        <v>2.2093041997263412E-2</v>
      </c>
      <c r="AG40" s="40">
        <f t="shared" si="2"/>
        <v>7.5242191671903436E-3</v>
      </c>
      <c r="AH40" s="38">
        <f t="shared" si="2"/>
        <v>2.9617261164453755E-2</v>
      </c>
      <c r="AI40" s="46">
        <f t="shared" ref="AI40:AI48" si="3">AI7/$AI$32</f>
        <v>0.42577479665735729</v>
      </c>
      <c r="AK40" s="39"/>
    </row>
    <row r="41" spans="1:44" ht="15" x14ac:dyDescent="0.25">
      <c r="A41" s="20" t="s">
        <v>45</v>
      </c>
      <c r="B41" s="50" t="s">
        <v>22</v>
      </c>
      <c r="C41" s="41">
        <f t="shared" ref="C41:AH41" si="4">C8/$AI8</f>
        <v>1.365629428157847E-3</v>
      </c>
      <c r="D41" s="41">
        <f t="shared" si="4"/>
        <v>3.2349023483040124E-3</v>
      </c>
      <c r="E41" s="41">
        <f t="shared" si="4"/>
        <v>4.0559619299166669E-2</v>
      </c>
      <c r="F41" s="41">
        <f t="shared" si="4"/>
        <v>5.6026106554436697E-5</v>
      </c>
      <c r="G41" s="41">
        <f t="shared" si="4"/>
        <v>0</v>
      </c>
      <c r="H41" s="42">
        <f t="shared" si="4"/>
        <v>4.5216177182182987E-2</v>
      </c>
      <c r="I41" s="41">
        <f t="shared" si="4"/>
        <v>0</v>
      </c>
      <c r="J41" s="41">
        <f t="shared" si="4"/>
        <v>0</v>
      </c>
      <c r="K41" s="41">
        <f t="shared" si="4"/>
        <v>6.8101053979208164E-3</v>
      </c>
      <c r="L41" s="41">
        <f t="shared" si="4"/>
        <v>0</v>
      </c>
      <c r="M41" s="42">
        <f t="shared" si="4"/>
        <v>6.8101053979208164E-3</v>
      </c>
      <c r="N41" s="42">
        <f t="shared" si="4"/>
        <v>0.27621618210122711</v>
      </c>
      <c r="O41" s="41">
        <f t="shared" si="4"/>
        <v>2.0677552763072312E-2</v>
      </c>
      <c r="P41" s="41">
        <f t="shared" si="4"/>
        <v>6.1132409022057448E-3</v>
      </c>
      <c r="Q41" s="42">
        <f t="shared" si="4"/>
        <v>2.6790793665278052E-2</v>
      </c>
      <c r="R41" s="41">
        <f t="shared" si="4"/>
        <v>1.7393118365607568E-2</v>
      </c>
      <c r="S41" s="41">
        <f t="shared" si="4"/>
        <v>5.3264977413106894E-3</v>
      </c>
      <c r="T41" s="42">
        <f t="shared" si="4"/>
        <v>2.2719616106918254E-2</v>
      </c>
      <c r="U41" s="41">
        <f t="shared" si="4"/>
        <v>0.1515646804372219</v>
      </c>
      <c r="V41" s="41">
        <f t="shared" si="4"/>
        <v>6.5469202480886265E-2</v>
      </c>
      <c r="W41" s="42">
        <f t="shared" si="4"/>
        <v>0.21703388291810816</v>
      </c>
      <c r="X41" s="42">
        <f t="shared" si="4"/>
        <v>3.4681929029445294E-2</v>
      </c>
      <c r="Y41" s="42">
        <f t="shared" si="4"/>
        <v>2.0507649343871684E-2</v>
      </c>
      <c r="Z41" s="42">
        <f t="shared" si="4"/>
        <v>0.10392377840229955</v>
      </c>
      <c r="AA41" s="42">
        <f t="shared" si="4"/>
        <v>9.6581635837644758E-2</v>
      </c>
      <c r="AB41" s="41">
        <f t="shared" si="4"/>
        <v>4.4035431002985591E-2</v>
      </c>
      <c r="AC41" s="41">
        <f t="shared" si="4"/>
        <v>4.2309626655086446E-2</v>
      </c>
      <c r="AD41" s="41">
        <f t="shared" si="4"/>
        <v>2.7211443401608894E-2</v>
      </c>
      <c r="AE41" s="42">
        <f t="shared" si="4"/>
        <v>0.11355650105968093</v>
      </c>
      <c r="AF41" s="41">
        <f t="shared" si="4"/>
        <v>2.5632492391667209E-2</v>
      </c>
      <c r="AG41" s="41">
        <f t="shared" si="4"/>
        <v>1.0329256563755131E-2</v>
      </c>
      <c r="AH41" s="42">
        <f t="shared" si="4"/>
        <v>3.596174895542234E-2</v>
      </c>
      <c r="AI41" s="43">
        <f t="shared" si="3"/>
        <v>9.5392356537251463E-2</v>
      </c>
      <c r="AK41" s="39"/>
    </row>
    <row r="42" spans="1:44" ht="15" x14ac:dyDescent="0.25">
      <c r="A42" s="20" t="s">
        <v>46</v>
      </c>
      <c r="B42" s="50" t="s">
        <v>23</v>
      </c>
      <c r="C42" s="41">
        <f t="shared" ref="C42:AH42" si="5">C9/$AI9</f>
        <v>1.6305702249903449E-4</v>
      </c>
      <c r="D42" s="41">
        <f t="shared" si="5"/>
        <v>2.034472678582316E-4</v>
      </c>
      <c r="E42" s="41">
        <f t="shared" si="5"/>
        <v>2.6932580452994031E-3</v>
      </c>
      <c r="F42" s="41">
        <f t="shared" si="5"/>
        <v>3.810800355609824E-6</v>
      </c>
      <c r="G42" s="41">
        <f t="shared" si="5"/>
        <v>0</v>
      </c>
      <c r="H42" s="42">
        <f t="shared" si="5"/>
        <v>3.0635731360122791E-3</v>
      </c>
      <c r="I42" s="41">
        <f t="shared" si="5"/>
        <v>0</v>
      </c>
      <c r="J42" s="41">
        <f t="shared" si="5"/>
        <v>0</v>
      </c>
      <c r="K42" s="41">
        <f t="shared" si="5"/>
        <v>0</v>
      </c>
      <c r="L42" s="41">
        <f t="shared" si="5"/>
        <v>0</v>
      </c>
      <c r="M42" s="42">
        <f t="shared" si="5"/>
        <v>0</v>
      </c>
      <c r="N42" s="42">
        <f t="shared" si="5"/>
        <v>0.30817704680810137</v>
      </c>
      <c r="O42" s="41">
        <f t="shared" si="5"/>
        <v>1.5695093984504842E-2</v>
      </c>
      <c r="P42" s="41">
        <f t="shared" si="5"/>
        <v>7.2733585001547134E-3</v>
      </c>
      <c r="Q42" s="42">
        <f t="shared" si="5"/>
        <v>2.2968452484659556E-2</v>
      </c>
      <c r="R42" s="41">
        <f t="shared" si="5"/>
        <v>2.9921038495632924E-2</v>
      </c>
      <c r="S42" s="41">
        <f t="shared" si="5"/>
        <v>1.4517559887103283E-2</v>
      </c>
      <c r="T42" s="42">
        <f t="shared" si="5"/>
        <v>4.44385983827362E-2</v>
      </c>
      <c r="U42" s="41">
        <f t="shared" si="5"/>
        <v>0.14476662792105396</v>
      </c>
      <c r="V42" s="41">
        <f t="shared" si="5"/>
        <v>5.698354008430967E-2</v>
      </c>
      <c r="W42" s="42">
        <f t="shared" si="5"/>
        <v>0.20175016800536369</v>
      </c>
      <c r="X42" s="42">
        <f t="shared" si="5"/>
        <v>3.5059184766757318E-2</v>
      </c>
      <c r="Y42" s="42">
        <f t="shared" si="5"/>
        <v>3.1596083127906523E-2</v>
      </c>
      <c r="Z42" s="42">
        <f t="shared" si="5"/>
        <v>0.11676461605334186</v>
      </c>
      <c r="AA42" s="42">
        <f t="shared" si="5"/>
        <v>9.9414299916643745E-2</v>
      </c>
      <c r="AB42" s="41">
        <f t="shared" si="5"/>
        <v>5.2421992680717532E-2</v>
      </c>
      <c r="AC42" s="41">
        <f t="shared" si="5"/>
        <v>3.4206535560115381E-2</v>
      </c>
      <c r="AD42" s="41">
        <f t="shared" si="5"/>
        <v>2.1796488299715484E-2</v>
      </c>
      <c r="AE42" s="42">
        <f t="shared" si="5"/>
        <v>0.10842501654054841</v>
      </c>
      <c r="AF42" s="41">
        <f t="shared" si="5"/>
        <v>2.2643846531937205E-2</v>
      </c>
      <c r="AG42" s="41">
        <f t="shared" si="5"/>
        <v>5.6991142459917174E-3</v>
      </c>
      <c r="AH42" s="42">
        <f t="shared" si="5"/>
        <v>2.8342960777928913E-2</v>
      </c>
      <c r="AI42" s="43">
        <f t="shared" si="3"/>
        <v>0.12699773876044732</v>
      </c>
      <c r="AK42" s="39"/>
    </row>
    <row r="43" spans="1:44" ht="15" x14ac:dyDescent="0.25">
      <c r="A43" s="20" t="s">
        <v>47</v>
      </c>
      <c r="B43" s="50" t="s">
        <v>2</v>
      </c>
      <c r="C43" s="41">
        <f t="shared" ref="C43:AH43" si="6">C10/$AI10</f>
        <v>0</v>
      </c>
      <c r="D43" s="41">
        <f t="shared" si="6"/>
        <v>1.7689145479565009E-2</v>
      </c>
      <c r="E43" s="41">
        <f t="shared" si="6"/>
        <v>3.7640970726528493E-2</v>
      </c>
      <c r="F43" s="41">
        <f t="shared" si="6"/>
        <v>4.3158206071874494E-4</v>
      </c>
      <c r="G43" s="41">
        <f t="shared" si="6"/>
        <v>0</v>
      </c>
      <c r="H43" s="42">
        <f t="shared" si="6"/>
        <v>5.5761698266812251E-2</v>
      </c>
      <c r="I43" s="41">
        <f t="shared" si="6"/>
        <v>0</v>
      </c>
      <c r="J43" s="41">
        <f t="shared" si="6"/>
        <v>0</v>
      </c>
      <c r="K43" s="41">
        <f t="shared" si="6"/>
        <v>0.32983633241525268</v>
      </c>
      <c r="L43" s="41">
        <f t="shared" si="6"/>
        <v>0</v>
      </c>
      <c r="M43" s="42">
        <f t="shared" si="6"/>
        <v>0.32983633241525268</v>
      </c>
      <c r="N43" s="42">
        <f t="shared" si="6"/>
        <v>3.1100966706409189E-2</v>
      </c>
      <c r="O43" s="41">
        <f t="shared" si="6"/>
        <v>9.5693715062406901E-3</v>
      </c>
      <c r="P43" s="41">
        <f t="shared" si="6"/>
        <v>1.6830865668209183E-2</v>
      </c>
      <c r="Q43" s="42">
        <f t="shared" si="6"/>
        <v>2.6400237174449875E-2</v>
      </c>
      <c r="R43" s="41">
        <f t="shared" si="6"/>
        <v>2.881518365832738E-2</v>
      </c>
      <c r="S43" s="41">
        <f t="shared" si="6"/>
        <v>1.8222326376167639E-2</v>
      </c>
      <c r="T43" s="42">
        <f t="shared" si="6"/>
        <v>4.7037510034495009E-2</v>
      </c>
      <c r="U43" s="41">
        <f t="shared" si="6"/>
        <v>0.12595965890967345</v>
      </c>
      <c r="V43" s="41">
        <f t="shared" si="6"/>
        <v>6.2671469294918764E-2</v>
      </c>
      <c r="W43" s="42">
        <f t="shared" si="6"/>
        <v>0.18863112820459221</v>
      </c>
      <c r="X43" s="42">
        <f t="shared" si="6"/>
        <v>1.9966074546679424E-2</v>
      </c>
      <c r="Y43" s="42">
        <f t="shared" si="6"/>
        <v>6.3679092738171067E-3</v>
      </c>
      <c r="Z43" s="42">
        <f t="shared" si="6"/>
        <v>4.860140539383604E-2</v>
      </c>
      <c r="AA43" s="42">
        <f t="shared" si="6"/>
        <v>9.5024741499728851E-2</v>
      </c>
      <c r="AB43" s="41">
        <f t="shared" si="6"/>
        <v>4.2480923581886321E-2</v>
      </c>
      <c r="AC43" s="41">
        <f t="shared" si="6"/>
        <v>3.5142880508054135E-2</v>
      </c>
      <c r="AD43" s="41">
        <f t="shared" si="6"/>
        <v>5.4553381339775761E-2</v>
      </c>
      <c r="AE43" s="42">
        <f t="shared" si="6"/>
        <v>0.13217718542971621</v>
      </c>
      <c r="AF43" s="41">
        <f t="shared" si="6"/>
        <v>1.1316220947769557E-2</v>
      </c>
      <c r="AG43" s="41">
        <f t="shared" si="6"/>
        <v>7.7785901064413993E-3</v>
      </c>
      <c r="AH43" s="42">
        <f t="shared" si="6"/>
        <v>1.9094811054210955E-2</v>
      </c>
      <c r="AI43" s="43">
        <f t="shared" si="3"/>
        <v>3.4236811155330636E-2</v>
      </c>
      <c r="AK43" s="39"/>
    </row>
    <row r="44" spans="1:44" ht="15" x14ac:dyDescent="0.25">
      <c r="A44" s="20" t="s">
        <v>48</v>
      </c>
      <c r="B44" s="50" t="s">
        <v>24</v>
      </c>
      <c r="C44" s="41">
        <f t="shared" ref="C44:AH44" si="7">C11/$AI11</f>
        <v>0</v>
      </c>
      <c r="D44" s="41">
        <f t="shared" si="7"/>
        <v>1.3354933868013463E-2</v>
      </c>
      <c r="E44" s="41">
        <f t="shared" si="7"/>
        <v>8.1947842423339801E-2</v>
      </c>
      <c r="F44" s="41">
        <f t="shared" si="7"/>
        <v>6.0527526020938817E-4</v>
      </c>
      <c r="G44" s="41">
        <f t="shared" si="7"/>
        <v>0</v>
      </c>
      <c r="H44" s="42">
        <f t="shared" si="7"/>
        <v>9.5908051551562679E-2</v>
      </c>
      <c r="I44" s="41">
        <f t="shared" si="7"/>
        <v>0</v>
      </c>
      <c r="J44" s="41">
        <f t="shared" si="7"/>
        <v>0.25926101846068</v>
      </c>
      <c r="K44" s="41">
        <f t="shared" si="7"/>
        <v>1.7506590514659155E-2</v>
      </c>
      <c r="L44" s="41">
        <f t="shared" si="7"/>
        <v>9.8734068710107327E-4</v>
      </c>
      <c r="M44" s="42">
        <f t="shared" si="7"/>
        <v>0.27775494966244024</v>
      </c>
      <c r="N44" s="42">
        <f t="shared" si="7"/>
        <v>0.17279175923433071</v>
      </c>
      <c r="O44" s="41">
        <f t="shared" si="7"/>
        <v>1.7533549728288526E-2</v>
      </c>
      <c r="P44" s="41">
        <f t="shared" si="7"/>
        <v>5.4562674194410399E-3</v>
      </c>
      <c r="Q44" s="42">
        <f t="shared" si="7"/>
        <v>2.2989817147729564E-2</v>
      </c>
      <c r="R44" s="41">
        <f t="shared" si="7"/>
        <v>4.0128411190498536E-2</v>
      </c>
      <c r="S44" s="41">
        <f t="shared" si="7"/>
        <v>1.7409377968398212E-2</v>
      </c>
      <c r="T44" s="42">
        <f t="shared" si="7"/>
        <v>5.7537789158896749E-2</v>
      </c>
      <c r="U44" s="41">
        <f t="shared" si="7"/>
        <v>8.8904062173258649E-2</v>
      </c>
      <c r="V44" s="41">
        <f t="shared" si="7"/>
        <v>3.9570288625781797E-2</v>
      </c>
      <c r="W44" s="42">
        <f t="shared" si="7"/>
        <v>0.12847435079904043</v>
      </c>
      <c r="X44" s="42">
        <f t="shared" si="7"/>
        <v>1.584433353999681E-2</v>
      </c>
      <c r="Y44" s="42">
        <f t="shared" si="7"/>
        <v>8.2818376431466542E-3</v>
      </c>
      <c r="Z44" s="42">
        <f t="shared" si="7"/>
        <v>4.4643328710552592E-2</v>
      </c>
      <c r="AA44" s="42">
        <f t="shared" si="7"/>
        <v>8.1576822435150048E-2</v>
      </c>
      <c r="AB44" s="41">
        <f t="shared" si="7"/>
        <v>2.6678976583934637E-2</v>
      </c>
      <c r="AC44" s="41">
        <f t="shared" si="7"/>
        <v>1.9363483642503336E-2</v>
      </c>
      <c r="AD44" s="41">
        <f t="shared" si="7"/>
        <v>2.5737664070398798E-2</v>
      </c>
      <c r="AE44" s="42">
        <f t="shared" si="7"/>
        <v>7.1780124296836778E-2</v>
      </c>
      <c r="AF44" s="41">
        <f t="shared" si="7"/>
        <v>1.4253162519997354E-2</v>
      </c>
      <c r="AG44" s="41">
        <f t="shared" si="7"/>
        <v>8.1636733003194722E-3</v>
      </c>
      <c r="AH44" s="42">
        <f t="shared" si="7"/>
        <v>2.2416835820316831E-2</v>
      </c>
      <c r="AI44" s="43">
        <f t="shared" si="3"/>
        <v>1.8036026240913206E-2</v>
      </c>
      <c r="AK44" s="39"/>
    </row>
    <row r="45" spans="1:44" ht="15" x14ac:dyDescent="0.25">
      <c r="A45" s="20" t="s">
        <v>49</v>
      </c>
      <c r="B45" s="50" t="s">
        <v>25</v>
      </c>
      <c r="C45" s="41">
        <f t="shared" ref="C45:AH45" si="8">C12/$AI12</f>
        <v>1.8854399008665975E-2</v>
      </c>
      <c r="D45" s="41">
        <f t="shared" si="8"/>
        <v>6.1428578745043212E-2</v>
      </c>
      <c r="E45" s="41">
        <f t="shared" si="8"/>
        <v>0.15760681083882694</v>
      </c>
      <c r="F45" s="41">
        <f t="shared" si="8"/>
        <v>1.1482615868136853E-3</v>
      </c>
      <c r="G45" s="41">
        <f t="shared" si="8"/>
        <v>0</v>
      </c>
      <c r="H45" s="42">
        <f t="shared" si="8"/>
        <v>0.23903805017934979</v>
      </c>
      <c r="I45" s="41">
        <f t="shared" si="8"/>
        <v>0</v>
      </c>
      <c r="J45" s="41">
        <f t="shared" si="8"/>
        <v>0</v>
      </c>
      <c r="K45" s="41">
        <f t="shared" si="8"/>
        <v>0.11387997581731614</v>
      </c>
      <c r="L45" s="41">
        <f t="shared" si="8"/>
        <v>5.5427406375548017E-4</v>
      </c>
      <c r="M45" s="42">
        <f t="shared" si="8"/>
        <v>0.11443424988107162</v>
      </c>
      <c r="N45" s="42">
        <f t="shared" si="8"/>
        <v>9.7137067679833614E-2</v>
      </c>
      <c r="O45" s="41">
        <f t="shared" si="8"/>
        <v>4.5553817159765281E-2</v>
      </c>
      <c r="P45" s="41">
        <f t="shared" si="8"/>
        <v>2.3003922539913163E-3</v>
      </c>
      <c r="Q45" s="42">
        <f t="shared" si="8"/>
        <v>4.78542094137566E-2</v>
      </c>
      <c r="R45" s="41">
        <f t="shared" si="8"/>
        <v>4.4456813890044154E-2</v>
      </c>
      <c r="S45" s="41">
        <f t="shared" si="8"/>
        <v>3.4818817613415369E-2</v>
      </c>
      <c r="T45" s="42">
        <f t="shared" si="8"/>
        <v>7.9275631503459537E-2</v>
      </c>
      <c r="U45" s="41">
        <f t="shared" si="8"/>
        <v>7.8395005748832972E-2</v>
      </c>
      <c r="V45" s="41">
        <f t="shared" si="8"/>
        <v>3.3203023342179019E-2</v>
      </c>
      <c r="W45" s="42">
        <f t="shared" si="8"/>
        <v>0.11159802909101199</v>
      </c>
      <c r="X45" s="42">
        <f t="shared" si="8"/>
        <v>1.7087898213775866E-2</v>
      </c>
      <c r="Y45" s="42">
        <f t="shared" si="8"/>
        <v>6.1471524833703111E-3</v>
      </c>
      <c r="Z45" s="42">
        <f t="shared" si="8"/>
        <v>6.5017936719017996E-2</v>
      </c>
      <c r="AA45" s="42">
        <f t="shared" si="8"/>
        <v>7.4372240965629513E-2</v>
      </c>
      <c r="AB45" s="41">
        <f t="shared" si="8"/>
        <v>5.2979594849185116E-2</v>
      </c>
      <c r="AC45" s="41">
        <f t="shared" si="8"/>
        <v>2.6043113609289414E-2</v>
      </c>
      <c r="AD45" s="41">
        <f t="shared" si="8"/>
        <v>4.3168027046848308E-2</v>
      </c>
      <c r="AE45" s="42">
        <f t="shared" si="8"/>
        <v>0.12219073550532285</v>
      </c>
      <c r="AF45" s="41">
        <f t="shared" si="8"/>
        <v>1.59510603717345E-2</v>
      </c>
      <c r="AG45" s="41">
        <f t="shared" si="8"/>
        <v>9.8957379926658314E-3</v>
      </c>
      <c r="AH45" s="42">
        <f t="shared" si="8"/>
        <v>2.584679836440033E-2</v>
      </c>
      <c r="AI45" s="43">
        <f t="shared" si="3"/>
        <v>8.5354402025312835E-3</v>
      </c>
      <c r="AK45" s="39"/>
      <c r="AQ45"/>
      <c r="AR45"/>
    </row>
    <row r="46" spans="1:44" ht="15" x14ac:dyDescent="0.25">
      <c r="A46" s="20" t="s">
        <v>50</v>
      </c>
      <c r="B46" s="50" t="s">
        <v>26</v>
      </c>
      <c r="C46" s="41">
        <f t="shared" ref="C46:AH46" si="9">C13/$AI13</f>
        <v>2.8334833337059301E-2</v>
      </c>
      <c r="D46" s="41">
        <f t="shared" si="9"/>
        <v>6.6172324118133258E-2</v>
      </c>
      <c r="E46" s="41">
        <f t="shared" si="9"/>
        <v>8.5136540619141651E-2</v>
      </c>
      <c r="F46" s="41">
        <f t="shared" si="9"/>
        <v>5.9890155246733652E-4</v>
      </c>
      <c r="G46" s="41">
        <f t="shared" si="9"/>
        <v>0</v>
      </c>
      <c r="H46" s="42">
        <f t="shared" si="9"/>
        <v>0.18024259962680153</v>
      </c>
      <c r="I46" s="41">
        <f t="shared" si="9"/>
        <v>0</v>
      </c>
      <c r="J46" s="41">
        <f t="shared" si="9"/>
        <v>0</v>
      </c>
      <c r="K46" s="41">
        <f t="shared" si="9"/>
        <v>3.7182236710921655E-2</v>
      </c>
      <c r="L46" s="41">
        <f t="shared" si="9"/>
        <v>8.624857322898637E-4</v>
      </c>
      <c r="M46" s="42">
        <f t="shared" si="9"/>
        <v>3.8044722443211519E-2</v>
      </c>
      <c r="N46" s="42">
        <f t="shared" si="9"/>
        <v>2.4190675574985238E-2</v>
      </c>
      <c r="O46" s="41">
        <f t="shared" si="9"/>
        <v>0.23745419089763689</v>
      </c>
      <c r="P46" s="41">
        <f t="shared" si="9"/>
        <v>2.1455348385019061E-3</v>
      </c>
      <c r="Q46" s="42">
        <f t="shared" si="9"/>
        <v>0.23959972573613877</v>
      </c>
      <c r="R46" s="41">
        <f t="shared" si="9"/>
        <v>5.1478004413493671E-2</v>
      </c>
      <c r="S46" s="41">
        <f t="shared" si="9"/>
        <v>1.1708447478511713E-2</v>
      </c>
      <c r="T46" s="42">
        <f t="shared" si="9"/>
        <v>6.3186451892005391E-2</v>
      </c>
      <c r="U46" s="41">
        <f t="shared" si="9"/>
        <v>8.9259139662016776E-2</v>
      </c>
      <c r="V46" s="41">
        <f t="shared" si="9"/>
        <v>3.3693090834103413E-2</v>
      </c>
      <c r="W46" s="42">
        <f t="shared" si="9"/>
        <v>0.12295223049612018</v>
      </c>
      <c r="X46" s="42">
        <f t="shared" si="9"/>
        <v>1.6332075735658817E-2</v>
      </c>
      <c r="Y46" s="42">
        <f t="shared" si="9"/>
        <v>5.3965165309417694E-3</v>
      </c>
      <c r="Z46" s="42">
        <f t="shared" si="9"/>
        <v>6.7116107624037344E-2</v>
      </c>
      <c r="AA46" s="42">
        <f t="shared" si="9"/>
        <v>7.3756746088899372E-2</v>
      </c>
      <c r="AB46" s="41">
        <f t="shared" si="9"/>
        <v>4.5556407849467587E-2</v>
      </c>
      <c r="AC46" s="41">
        <f t="shared" si="9"/>
        <v>2.7689069953672756E-2</v>
      </c>
      <c r="AD46" s="41">
        <f t="shared" si="9"/>
        <v>6.2586077628836279E-2</v>
      </c>
      <c r="AE46" s="42">
        <f t="shared" si="9"/>
        <v>0.13583155543197664</v>
      </c>
      <c r="AF46" s="41">
        <f t="shared" si="9"/>
        <v>2.2835862486876576E-2</v>
      </c>
      <c r="AG46" s="41">
        <f t="shared" si="9"/>
        <v>1.0514730332346886E-2</v>
      </c>
      <c r="AH46" s="42">
        <f t="shared" si="9"/>
        <v>3.3350592819223458E-2</v>
      </c>
      <c r="AI46" s="43">
        <f t="shared" si="3"/>
        <v>9.0082919349766793E-3</v>
      </c>
      <c r="AK46" s="39"/>
      <c r="AQ46"/>
      <c r="AR46"/>
    </row>
    <row r="47" spans="1:44" ht="15" x14ac:dyDescent="0.25">
      <c r="A47" s="20" t="s">
        <v>51</v>
      </c>
      <c r="B47" s="50" t="s">
        <v>27</v>
      </c>
      <c r="C47" s="41">
        <f t="shared" ref="C47:AH47" si="10">C14/$AI14</f>
        <v>0</v>
      </c>
      <c r="D47" s="41">
        <f t="shared" si="10"/>
        <v>5.9735959674441699E-3</v>
      </c>
      <c r="E47" s="41">
        <f t="shared" si="10"/>
        <v>5.5715739443369348E-2</v>
      </c>
      <c r="F47" s="41">
        <f t="shared" si="10"/>
        <v>4.0548417987454496E-4</v>
      </c>
      <c r="G47" s="41">
        <f t="shared" si="10"/>
        <v>0</v>
      </c>
      <c r="H47" s="42">
        <f t="shared" si="10"/>
        <v>6.2094819590688063E-2</v>
      </c>
      <c r="I47" s="41">
        <f t="shared" si="10"/>
        <v>0</v>
      </c>
      <c r="J47" s="41">
        <f t="shared" si="10"/>
        <v>0</v>
      </c>
      <c r="K47" s="41">
        <f t="shared" si="10"/>
        <v>0.53419722106010503</v>
      </c>
      <c r="L47" s="41">
        <f t="shared" si="10"/>
        <v>0</v>
      </c>
      <c r="M47" s="42">
        <f t="shared" si="10"/>
        <v>0.53419722106010503</v>
      </c>
      <c r="N47" s="42">
        <f t="shared" si="10"/>
        <v>8.6903444923799561E-2</v>
      </c>
      <c r="O47" s="41">
        <f t="shared" si="10"/>
        <v>8.4067535054030765E-3</v>
      </c>
      <c r="P47" s="41">
        <f t="shared" si="10"/>
        <v>1.972208549962389E-3</v>
      </c>
      <c r="Q47" s="42">
        <f t="shared" si="10"/>
        <v>1.0378962055365466E-2</v>
      </c>
      <c r="R47" s="41">
        <f t="shared" si="10"/>
        <v>2.1011769228514689E-2</v>
      </c>
      <c r="S47" s="41">
        <f t="shared" si="10"/>
        <v>7.1587258255987165E-3</v>
      </c>
      <c r="T47" s="42">
        <f t="shared" si="10"/>
        <v>2.8170495054113408E-2</v>
      </c>
      <c r="U47" s="41">
        <f t="shared" si="10"/>
        <v>4.8890467099488209E-2</v>
      </c>
      <c r="V47" s="41">
        <f t="shared" si="10"/>
        <v>2.342458010834669E-2</v>
      </c>
      <c r="W47" s="42">
        <f t="shared" si="10"/>
        <v>7.2315047207834895E-2</v>
      </c>
      <c r="X47" s="42">
        <f t="shared" si="10"/>
        <v>1.3049529278544662E-2</v>
      </c>
      <c r="Y47" s="42">
        <f t="shared" si="10"/>
        <v>4.0211731110918756E-3</v>
      </c>
      <c r="Z47" s="42">
        <f t="shared" si="10"/>
        <v>3.5341676198314277E-2</v>
      </c>
      <c r="AA47" s="42">
        <f t="shared" si="10"/>
        <v>8.2178629803523875E-2</v>
      </c>
      <c r="AB47" s="41">
        <f t="shared" si="10"/>
        <v>1.6788208137622451E-2</v>
      </c>
      <c r="AC47" s="41">
        <f t="shared" si="10"/>
        <v>1.6198648865570497E-2</v>
      </c>
      <c r="AD47" s="41">
        <f t="shared" si="10"/>
        <v>2.2307660602066685E-2</v>
      </c>
      <c r="AE47" s="42">
        <f t="shared" si="10"/>
        <v>5.5294517605259629E-2</v>
      </c>
      <c r="AF47" s="41">
        <f t="shared" si="10"/>
        <v>1.1758224239944343E-2</v>
      </c>
      <c r="AG47" s="41">
        <f t="shared" si="10"/>
        <v>4.2962598714149456E-3</v>
      </c>
      <c r="AH47" s="42">
        <f t="shared" si="10"/>
        <v>1.6054484111359287E-2</v>
      </c>
      <c r="AI47" s="43">
        <f t="shared" si="3"/>
        <v>1.8672985676785731E-2</v>
      </c>
      <c r="AK47" s="39"/>
      <c r="AQ47"/>
      <c r="AR47"/>
    </row>
    <row r="48" spans="1:44" ht="15" x14ac:dyDescent="0.25">
      <c r="A48" s="20" t="s">
        <v>52</v>
      </c>
      <c r="B48" s="50" t="s">
        <v>28</v>
      </c>
      <c r="C48" s="41">
        <f t="shared" ref="C48:AH48" si="11">C15/$AI15</f>
        <v>1.3142828525382531E-2</v>
      </c>
      <c r="D48" s="41">
        <f t="shared" si="11"/>
        <v>2.0443001291176217E-2</v>
      </c>
      <c r="E48" s="41">
        <f t="shared" si="11"/>
        <v>0.19947621844678534</v>
      </c>
      <c r="F48" s="41">
        <f t="shared" si="11"/>
        <v>1.6138018919696522E-5</v>
      </c>
      <c r="G48" s="41">
        <f t="shared" si="11"/>
        <v>0</v>
      </c>
      <c r="H48" s="42">
        <f t="shared" si="11"/>
        <v>0.23307818628226382</v>
      </c>
      <c r="I48" s="41">
        <f t="shared" si="11"/>
        <v>0</v>
      </c>
      <c r="J48" s="41">
        <f t="shared" si="11"/>
        <v>0</v>
      </c>
      <c r="K48" s="41">
        <f t="shared" si="11"/>
        <v>4.1044978080374932E-2</v>
      </c>
      <c r="L48" s="41">
        <f t="shared" si="11"/>
        <v>0</v>
      </c>
      <c r="M48" s="42">
        <f t="shared" si="11"/>
        <v>4.1044978080374932E-2</v>
      </c>
      <c r="N48" s="42">
        <f t="shared" si="11"/>
        <v>2.2266114450625336E-2</v>
      </c>
      <c r="O48" s="41">
        <f t="shared" si="11"/>
        <v>0.28457486152042294</v>
      </c>
      <c r="P48" s="41">
        <f t="shared" si="11"/>
        <v>3.6661511624124666E-3</v>
      </c>
      <c r="Q48" s="42">
        <f t="shared" si="11"/>
        <v>0.28824101268283536</v>
      </c>
      <c r="R48" s="41">
        <f t="shared" si="11"/>
        <v>6.0928894098800507E-2</v>
      </c>
      <c r="S48" s="41">
        <f t="shared" si="11"/>
        <v>8.2428702408791771E-3</v>
      </c>
      <c r="T48" s="42">
        <f t="shared" si="11"/>
        <v>6.9171764339679684E-2</v>
      </c>
      <c r="U48" s="41">
        <f t="shared" si="11"/>
        <v>7.1352279223157011E-2</v>
      </c>
      <c r="V48" s="41">
        <f t="shared" si="11"/>
        <v>2.4032006466508878E-2</v>
      </c>
      <c r="W48" s="42">
        <f t="shared" si="11"/>
        <v>9.5384285689665893E-2</v>
      </c>
      <c r="X48" s="42">
        <f t="shared" si="11"/>
        <v>1.3169059659562866E-2</v>
      </c>
      <c r="Y48" s="42">
        <f t="shared" si="11"/>
        <v>4.0698502394391958E-3</v>
      </c>
      <c r="Z48" s="42">
        <f t="shared" si="11"/>
        <v>5.2586463953696018E-2</v>
      </c>
      <c r="AA48" s="42">
        <f t="shared" si="11"/>
        <v>6.6111789209789704E-2</v>
      </c>
      <c r="AB48" s="41">
        <f t="shared" si="11"/>
        <v>4.0457966468607574E-2</v>
      </c>
      <c r="AC48" s="41">
        <f t="shared" si="11"/>
        <v>2.0491891060245463E-2</v>
      </c>
      <c r="AD48" s="41">
        <f t="shared" si="11"/>
        <v>3.4043125149115387E-2</v>
      </c>
      <c r="AE48" s="42">
        <f t="shared" si="11"/>
        <v>9.4992982677968421E-2</v>
      </c>
      <c r="AF48" s="41">
        <f t="shared" si="11"/>
        <v>1.3608127028957842E-2</v>
      </c>
      <c r="AG48" s="41">
        <f t="shared" si="11"/>
        <v>6.2753857051408421E-3</v>
      </c>
      <c r="AH48" s="42">
        <f t="shared" si="11"/>
        <v>1.9883512734098684E-2</v>
      </c>
      <c r="AI48" s="43">
        <f t="shared" si="3"/>
        <v>7.0940642425599588E-3</v>
      </c>
      <c r="AK48" s="39"/>
      <c r="AQ48"/>
      <c r="AR48"/>
    </row>
    <row r="49" spans="1:44" ht="15" x14ac:dyDescent="0.25">
      <c r="A49" s="20" t="s">
        <v>53</v>
      </c>
      <c r="B49" s="50" t="s">
        <v>29</v>
      </c>
      <c r="C49" s="41">
        <f t="shared" ref="C49:AH49" si="12">C16/$AI16</f>
        <v>1.7516415935216679E-2</v>
      </c>
      <c r="D49" s="41">
        <f t="shared" si="12"/>
        <v>6.6126031198254137E-2</v>
      </c>
      <c r="E49" s="41">
        <f t="shared" si="12"/>
        <v>0.16742636453325019</v>
      </c>
      <c r="F49" s="41">
        <f t="shared" si="12"/>
        <v>1.1280422859676644E-3</v>
      </c>
      <c r="G49" s="41">
        <f t="shared" si="12"/>
        <v>0</v>
      </c>
      <c r="H49" s="42">
        <f t="shared" si="12"/>
        <v>0.2521968539526887</v>
      </c>
      <c r="I49" s="41">
        <f t="shared" si="12"/>
        <v>0</v>
      </c>
      <c r="J49" s="41">
        <f t="shared" si="12"/>
        <v>0</v>
      </c>
      <c r="K49" s="41">
        <f t="shared" si="12"/>
        <v>1.6975755358525666E-2</v>
      </c>
      <c r="L49" s="41">
        <f t="shared" si="12"/>
        <v>0</v>
      </c>
      <c r="M49" s="42">
        <f t="shared" si="12"/>
        <v>1.6975755358525666E-2</v>
      </c>
      <c r="N49" s="42">
        <f t="shared" si="12"/>
        <v>8.4501581773691825E-2</v>
      </c>
      <c r="O49" s="41">
        <f t="shared" si="12"/>
        <v>1.053633919589852E-2</v>
      </c>
      <c r="P49" s="41">
        <f t="shared" si="12"/>
        <v>4.2231251759003528E-3</v>
      </c>
      <c r="Q49" s="42">
        <f t="shared" si="12"/>
        <v>1.4759464371798875E-2</v>
      </c>
      <c r="R49" s="41">
        <f t="shared" si="12"/>
        <v>4.0146882278732317E-2</v>
      </c>
      <c r="S49" s="41">
        <f t="shared" si="12"/>
        <v>1.6874520887126598E-2</v>
      </c>
      <c r="T49" s="42">
        <f t="shared" si="12"/>
        <v>5.7021403165858915E-2</v>
      </c>
      <c r="U49" s="41">
        <f t="shared" si="12"/>
        <v>0.10975882774259345</v>
      </c>
      <c r="V49" s="41">
        <f t="shared" si="12"/>
        <v>5.8331649306433718E-2</v>
      </c>
      <c r="W49" s="42">
        <f t="shared" si="12"/>
        <v>0.16809047704902716</v>
      </c>
      <c r="X49" s="42">
        <f t="shared" si="12"/>
        <v>2.4162285355228911E-2</v>
      </c>
      <c r="Y49" s="42">
        <f t="shared" si="12"/>
        <v>1.4576378763761525E-2</v>
      </c>
      <c r="Z49" s="42">
        <f t="shared" si="12"/>
        <v>7.4861142877120618E-2</v>
      </c>
      <c r="AA49" s="42">
        <f t="shared" si="12"/>
        <v>8.0601785039674551E-2</v>
      </c>
      <c r="AB49" s="41">
        <f t="shared" si="12"/>
        <v>5.1051710321778077E-2</v>
      </c>
      <c r="AC49" s="41">
        <f t="shared" si="12"/>
        <v>4.2415166881677735E-2</v>
      </c>
      <c r="AD49" s="41">
        <f t="shared" si="12"/>
        <v>8.4659267027653862E-2</v>
      </c>
      <c r="AE49" s="42">
        <f t="shared" si="12"/>
        <v>0.17812614423110967</v>
      </c>
      <c r="AF49" s="41">
        <f t="shared" si="12"/>
        <v>1.9777395609824458E-2</v>
      </c>
      <c r="AG49" s="41">
        <f t="shared" si="12"/>
        <v>1.4349332451689123E-2</v>
      </c>
      <c r="AH49" s="42">
        <f t="shared" si="12"/>
        <v>3.4126728061513581E-2</v>
      </c>
      <c r="AI49" s="43">
        <f t="shared" ref="AI49:AI64" si="13">AI16/$AI$32</f>
        <v>8.1905288480001587E-3</v>
      </c>
      <c r="AK49" s="39"/>
      <c r="AQ49"/>
      <c r="AR49"/>
    </row>
    <row r="50" spans="1:44" ht="15" x14ac:dyDescent="0.25">
      <c r="A50" s="20" t="s">
        <v>54</v>
      </c>
      <c r="B50" s="50" t="s">
        <v>30</v>
      </c>
      <c r="C50" s="41">
        <f t="shared" ref="C50:AH50" si="14">C17/$AI17</f>
        <v>3.3499352906733696E-3</v>
      </c>
      <c r="D50" s="41">
        <f t="shared" si="14"/>
        <v>8.0162552647029983E-2</v>
      </c>
      <c r="E50" s="41">
        <f t="shared" si="14"/>
        <v>0.3771889415781241</v>
      </c>
      <c r="F50" s="41">
        <f t="shared" si="14"/>
        <v>1.6915593284717496E-4</v>
      </c>
      <c r="G50" s="41">
        <f t="shared" si="14"/>
        <v>0</v>
      </c>
      <c r="H50" s="42">
        <f t="shared" si="14"/>
        <v>0.46087058544867465</v>
      </c>
      <c r="I50" s="41">
        <f t="shared" si="14"/>
        <v>0</v>
      </c>
      <c r="J50" s="41">
        <f t="shared" si="14"/>
        <v>0</v>
      </c>
      <c r="K50" s="41">
        <f t="shared" si="14"/>
        <v>2.0863452942492095E-3</v>
      </c>
      <c r="L50" s="41">
        <f t="shared" si="14"/>
        <v>0</v>
      </c>
      <c r="M50" s="42">
        <f t="shared" si="14"/>
        <v>2.0863452942492095E-3</v>
      </c>
      <c r="N50" s="42">
        <f t="shared" si="14"/>
        <v>0.14144708263093372</v>
      </c>
      <c r="O50" s="41">
        <f t="shared" si="14"/>
        <v>1.6768705137250081E-2</v>
      </c>
      <c r="P50" s="41">
        <f t="shared" si="14"/>
        <v>1.5229770589064125E-3</v>
      </c>
      <c r="Q50" s="42">
        <f t="shared" si="14"/>
        <v>1.8291682196156494E-2</v>
      </c>
      <c r="R50" s="41">
        <f t="shared" si="14"/>
        <v>3.5933432364039196E-2</v>
      </c>
      <c r="S50" s="41">
        <f t="shared" si="14"/>
        <v>6.9569428438010514E-3</v>
      </c>
      <c r="T50" s="42">
        <f t="shared" si="14"/>
        <v>4.2890375207840253E-2</v>
      </c>
      <c r="U50" s="41">
        <f t="shared" si="14"/>
        <v>7.1311774549550205E-2</v>
      </c>
      <c r="V50" s="41">
        <f t="shared" si="14"/>
        <v>3.1578665298413751E-2</v>
      </c>
      <c r="W50" s="42">
        <f t="shared" si="14"/>
        <v>0.10289043984796396</v>
      </c>
      <c r="X50" s="42">
        <f t="shared" si="14"/>
        <v>1.1741683659737635E-2</v>
      </c>
      <c r="Y50" s="42">
        <f t="shared" si="14"/>
        <v>1.3676621282248707E-2</v>
      </c>
      <c r="Z50" s="42">
        <f t="shared" si="14"/>
        <v>4.6016398686160191E-2</v>
      </c>
      <c r="AA50" s="42">
        <f t="shared" si="14"/>
        <v>5.7431606478493748E-2</v>
      </c>
      <c r="AB50" s="41">
        <f t="shared" si="14"/>
        <v>2.3695599262321902E-2</v>
      </c>
      <c r="AC50" s="41">
        <f t="shared" si="14"/>
        <v>4.1719776849468197E-2</v>
      </c>
      <c r="AD50" s="41">
        <f t="shared" si="14"/>
        <v>1.9060982487916395E-2</v>
      </c>
      <c r="AE50" s="42">
        <f t="shared" si="14"/>
        <v>8.4476358599706494E-2</v>
      </c>
      <c r="AF50" s="41">
        <f t="shared" si="14"/>
        <v>1.1074034113244773E-2</v>
      </c>
      <c r="AG50" s="41">
        <f t="shared" si="14"/>
        <v>7.1067865545902777E-3</v>
      </c>
      <c r="AH50" s="42">
        <f t="shared" si="14"/>
        <v>1.8180820667835051E-2</v>
      </c>
      <c r="AI50" s="43">
        <f t="shared" si="13"/>
        <v>2.3008953160366531E-2</v>
      </c>
      <c r="AK50" s="39"/>
      <c r="AQ50"/>
      <c r="AR50"/>
    </row>
    <row r="51" spans="1:44" ht="15" x14ac:dyDescent="0.25">
      <c r="A51" s="20" t="s">
        <v>55</v>
      </c>
      <c r="B51" s="51" t="s">
        <v>31</v>
      </c>
      <c r="C51" s="41">
        <f t="shared" ref="C51:AH51" si="15">C18/$AI18</f>
        <v>0.10485824178116665</v>
      </c>
      <c r="D51" s="41">
        <f t="shared" si="15"/>
        <v>3.1981110494362044E-2</v>
      </c>
      <c r="E51" s="41">
        <f t="shared" si="15"/>
        <v>7.3790597311294712E-2</v>
      </c>
      <c r="F51" s="41">
        <f t="shared" si="15"/>
        <v>2.0905681174417502E-4</v>
      </c>
      <c r="G51" s="41">
        <f t="shared" si="15"/>
        <v>0</v>
      </c>
      <c r="H51" s="42">
        <f t="shared" si="15"/>
        <v>0.21083900639856759</v>
      </c>
      <c r="I51" s="41">
        <f t="shared" si="15"/>
        <v>0</v>
      </c>
      <c r="J51" s="41">
        <f t="shared" si="15"/>
        <v>0</v>
      </c>
      <c r="K51" s="41">
        <f t="shared" si="15"/>
        <v>0</v>
      </c>
      <c r="L51" s="41">
        <f t="shared" si="15"/>
        <v>0</v>
      </c>
      <c r="M51" s="42">
        <f t="shared" si="15"/>
        <v>0</v>
      </c>
      <c r="N51" s="42">
        <f t="shared" si="15"/>
        <v>0.1786636623386712</v>
      </c>
      <c r="O51" s="41">
        <f t="shared" si="15"/>
        <v>1.5534531741872533E-2</v>
      </c>
      <c r="P51" s="41">
        <f t="shared" si="15"/>
        <v>1.9014695398452005E-3</v>
      </c>
      <c r="Q51" s="42">
        <f t="shared" si="15"/>
        <v>1.7436001281717732E-2</v>
      </c>
      <c r="R51" s="41">
        <f t="shared" si="15"/>
        <v>3.8369818542265767E-2</v>
      </c>
      <c r="S51" s="41">
        <f t="shared" si="15"/>
        <v>1.4951505351800665E-2</v>
      </c>
      <c r="T51" s="42">
        <f t="shared" si="15"/>
        <v>5.3321323894066443E-2</v>
      </c>
      <c r="U51" s="41">
        <f t="shared" si="15"/>
        <v>7.0613616085102332E-2</v>
      </c>
      <c r="V51" s="41">
        <f t="shared" si="15"/>
        <v>5.489111784109086E-2</v>
      </c>
      <c r="W51" s="42">
        <f t="shared" si="15"/>
        <v>0.12550473392619318</v>
      </c>
      <c r="X51" s="42">
        <f t="shared" si="15"/>
        <v>1.9487641732532913E-2</v>
      </c>
      <c r="Y51" s="42">
        <f t="shared" si="15"/>
        <v>5.8128744380760381E-3</v>
      </c>
      <c r="Z51" s="42">
        <f t="shared" si="15"/>
        <v>5.7066297857574021E-2</v>
      </c>
      <c r="AA51" s="42">
        <f t="shared" si="15"/>
        <v>9.0312328895337551E-2</v>
      </c>
      <c r="AB51" s="41">
        <f t="shared" si="15"/>
        <v>0.12905691981447667</v>
      </c>
      <c r="AC51" s="41">
        <f t="shared" si="15"/>
        <v>3.1895070153733988E-2</v>
      </c>
      <c r="AD51" s="41">
        <f t="shared" si="15"/>
        <v>4.987211493615816E-2</v>
      </c>
      <c r="AE51" s="42">
        <f t="shared" si="15"/>
        <v>0.21082410490436884</v>
      </c>
      <c r="AF51" s="41">
        <f t="shared" si="15"/>
        <v>1.4776418257204682E-2</v>
      </c>
      <c r="AG51" s="41">
        <f t="shared" si="15"/>
        <v>1.5955606075689851E-2</v>
      </c>
      <c r="AH51" s="42">
        <f t="shared" si="15"/>
        <v>3.0732024332894538E-2</v>
      </c>
      <c r="AI51" s="43">
        <f t="shared" si="13"/>
        <v>4.2924934797399852E-3</v>
      </c>
      <c r="AK51" s="39"/>
      <c r="AQ51"/>
      <c r="AR51"/>
    </row>
    <row r="52" spans="1:44" ht="15" x14ac:dyDescent="0.25">
      <c r="A52" s="18" t="s">
        <v>56</v>
      </c>
      <c r="B52" s="51" t="s">
        <v>32</v>
      </c>
      <c r="C52" s="41">
        <f t="shared" ref="C52:AH52" si="16">C19/$AI19</f>
        <v>6.1726155211410026E-2</v>
      </c>
      <c r="D52" s="41">
        <f t="shared" si="16"/>
        <v>7.0310078818090982E-2</v>
      </c>
      <c r="E52" s="41">
        <f t="shared" si="16"/>
        <v>0.12222864550797302</v>
      </c>
      <c r="F52" s="41">
        <f t="shared" si="16"/>
        <v>8.2640630767528706E-4</v>
      </c>
      <c r="G52" s="41">
        <f t="shared" si="16"/>
        <v>0</v>
      </c>
      <c r="H52" s="42">
        <f t="shared" si="16"/>
        <v>0.25509128584514928</v>
      </c>
      <c r="I52" s="41">
        <f t="shared" si="16"/>
        <v>0</v>
      </c>
      <c r="J52" s="41">
        <f t="shared" si="16"/>
        <v>0</v>
      </c>
      <c r="K52" s="41">
        <f t="shared" si="16"/>
        <v>5.0229445015411385E-2</v>
      </c>
      <c r="L52" s="41">
        <f t="shared" si="16"/>
        <v>0</v>
      </c>
      <c r="M52" s="42">
        <f t="shared" si="16"/>
        <v>5.0229445015411385E-2</v>
      </c>
      <c r="N52" s="42">
        <f t="shared" si="16"/>
        <v>2.1737774023045563E-2</v>
      </c>
      <c r="O52" s="41">
        <f t="shared" si="16"/>
        <v>1.4891792137189346E-2</v>
      </c>
      <c r="P52" s="41">
        <f t="shared" si="16"/>
        <v>2.7051001228241521E-3</v>
      </c>
      <c r="Q52" s="42">
        <f t="shared" si="16"/>
        <v>1.7596892260013496E-2</v>
      </c>
      <c r="R52" s="41">
        <f t="shared" si="16"/>
        <v>5.6934479017498728E-2</v>
      </c>
      <c r="S52" s="41">
        <f t="shared" si="16"/>
        <v>1.5363539907763263E-2</v>
      </c>
      <c r="T52" s="42">
        <f t="shared" si="16"/>
        <v>7.2298018925261984E-2</v>
      </c>
      <c r="U52" s="41">
        <f t="shared" si="16"/>
        <v>0.10228424432633605</v>
      </c>
      <c r="V52" s="41">
        <f t="shared" si="16"/>
        <v>4.7592642100136938E-2</v>
      </c>
      <c r="W52" s="42">
        <f t="shared" si="16"/>
        <v>0.14987688642647298</v>
      </c>
      <c r="X52" s="42">
        <f t="shared" si="16"/>
        <v>2.1287972525513031E-2</v>
      </c>
      <c r="Y52" s="42">
        <f t="shared" si="16"/>
        <v>7.0855006568076835E-3</v>
      </c>
      <c r="Z52" s="42">
        <f t="shared" si="16"/>
        <v>6.7815061673398236E-2</v>
      </c>
      <c r="AA52" s="42">
        <f t="shared" si="16"/>
        <v>8.8500577579097128E-2</v>
      </c>
      <c r="AB52" s="41">
        <f t="shared" si="16"/>
        <v>0.1131038085652309</v>
      </c>
      <c r="AC52" s="41">
        <f t="shared" si="16"/>
        <v>4.2061416908508738E-2</v>
      </c>
      <c r="AD52" s="41">
        <f t="shared" si="16"/>
        <v>5.8626293703880179E-2</v>
      </c>
      <c r="AE52" s="42">
        <f t="shared" si="16"/>
        <v>0.21379151917761985</v>
      </c>
      <c r="AF52" s="41">
        <f t="shared" si="16"/>
        <v>1.5889235424284869E-2</v>
      </c>
      <c r="AG52" s="41">
        <f t="shared" si="16"/>
        <v>1.8799830467924581E-2</v>
      </c>
      <c r="AH52" s="42">
        <f t="shared" si="16"/>
        <v>3.468906589220945E-2</v>
      </c>
      <c r="AI52" s="43">
        <f t="shared" si="13"/>
        <v>8.2818648689152435E-3</v>
      </c>
      <c r="AK52" s="39"/>
      <c r="AQ52"/>
      <c r="AR52"/>
    </row>
    <row r="53" spans="1:44" ht="15" x14ac:dyDescent="0.25">
      <c r="A53" s="20" t="s">
        <v>57</v>
      </c>
      <c r="B53" s="51" t="s">
        <v>33</v>
      </c>
      <c r="C53" s="41">
        <f t="shared" ref="C53:AH53" si="17">C20/$AI20</f>
        <v>7.0066013225256379E-2</v>
      </c>
      <c r="D53" s="41">
        <f t="shared" si="17"/>
        <v>1.9488655011809335E-2</v>
      </c>
      <c r="E53" s="41">
        <f t="shared" si="17"/>
        <v>3.0616117596092566E-2</v>
      </c>
      <c r="F53" s="41">
        <f t="shared" si="17"/>
        <v>8.2672753334217067E-5</v>
      </c>
      <c r="G53" s="41">
        <f t="shared" si="17"/>
        <v>0</v>
      </c>
      <c r="H53" s="42">
        <f t="shared" si="17"/>
        <v>0.12025345858649253</v>
      </c>
      <c r="I53" s="41">
        <f t="shared" si="17"/>
        <v>0</v>
      </c>
      <c r="J53" s="41">
        <f t="shared" si="17"/>
        <v>0</v>
      </c>
      <c r="K53" s="41">
        <f t="shared" si="17"/>
        <v>0.23662991911530643</v>
      </c>
      <c r="L53" s="41">
        <f t="shared" si="17"/>
        <v>0</v>
      </c>
      <c r="M53" s="42">
        <f t="shared" si="17"/>
        <v>0.23662991911530643</v>
      </c>
      <c r="N53" s="42">
        <f t="shared" si="17"/>
        <v>0.12047565054928956</v>
      </c>
      <c r="O53" s="41">
        <f t="shared" si="17"/>
        <v>1.118267771605363E-2</v>
      </c>
      <c r="P53" s="41">
        <f t="shared" si="17"/>
        <v>3.357056180084484E-3</v>
      </c>
      <c r="Q53" s="42">
        <f t="shared" si="17"/>
        <v>1.4539733896138116E-2</v>
      </c>
      <c r="R53" s="41">
        <f t="shared" si="17"/>
        <v>5.4118930477216533E-2</v>
      </c>
      <c r="S53" s="41">
        <f t="shared" si="17"/>
        <v>7.7739434399829114E-3</v>
      </c>
      <c r="T53" s="42">
        <f t="shared" si="17"/>
        <v>6.1892873917199435E-2</v>
      </c>
      <c r="U53" s="41">
        <f t="shared" si="17"/>
        <v>9.0045455799744309E-2</v>
      </c>
      <c r="V53" s="41">
        <f t="shared" si="17"/>
        <v>3.5571421807551254E-2</v>
      </c>
      <c r="W53" s="42">
        <f t="shared" si="17"/>
        <v>0.12561687760729559</v>
      </c>
      <c r="X53" s="42">
        <f t="shared" si="17"/>
        <v>2.0738364730765891E-2</v>
      </c>
      <c r="Y53" s="42">
        <f t="shared" si="17"/>
        <v>6.6888555863536849E-3</v>
      </c>
      <c r="Z53" s="42">
        <f t="shared" si="17"/>
        <v>7.4001458356938152E-2</v>
      </c>
      <c r="AA53" s="42">
        <f t="shared" si="17"/>
        <v>8.2819189252854475E-2</v>
      </c>
      <c r="AB53" s="41">
        <f t="shared" si="17"/>
        <v>3.8281408274743474E-2</v>
      </c>
      <c r="AC53" s="41">
        <f t="shared" si="17"/>
        <v>2.4042114400678213E-2</v>
      </c>
      <c r="AD53" s="41">
        <f t="shared" si="17"/>
        <v>4.6980376695533156E-2</v>
      </c>
      <c r="AE53" s="42">
        <f t="shared" si="17"/>
        <v>0.10930389937095485</v>
      </c>
      <c r="AF53" s="41">
        <f t="shared" si="17"/>
        <v>1.6195250286716929E-2</v>
      </c>
      <c r="AG53" s="41">
        <f t="shared" si="17"/>
        <v>1.0844468743694456E-2</v>
      </c>
      <c r="AH53" s="42">
        <f t="shared" si="17"/>
        <v>2.7039719030411382E-2</v>
      </c>
      <c r="AI53" s="43">
        <f t="shared" si="13"/>
        <v>2.0088636049429728E-2</v>
      </c>
      <c r="AK53" s="39"/>
      <c r="AQ53"/>
      <c r="AR53"/>
    </row>
    <row r="54" spans="1:44" ht="15" x14ac:dyDescent="0.25">
      <c r="A54" s="18" t="s">
        <v>58</v>
      </c>
      <c r="B54" s="51" t="s">
        <v>34</v>
      </c>
      <c r="C54" s="41">
        <f t="shared" ref="C54:AH54" si="18">C21/$AI21</f>
        <v>6.7912128111954087E-2</v>
      </c>
      <c r="D54" s="41">
        <f t="shared" si="18"/>
        <v>0.16893147094223018</v>
      </c>
      <c r="E54" s="41">
        <f t="shared" si="18"/>
        <v>5.4008756983995217E-2</v>
      </c>
      <c r="F54" s="41">
        <f t="shared" si="18"/>
        <v>1.1739272534013681E-2</v>
      </c>
      <c r="G54" s="41">
        <f t="shared" si="18"/>
        <v>0</v>
      </c>
      <c r="H54" s="42">
        <f t="shared" si="18"/>
        <v>0.30259162857219313</v>
      </c>
      <c r="I54" s="41">
        <f t="shared" si="18"/>
        <v>0</v>
      </c>
      <c r="J54" s="41">
        <f t="shared" si="18"/>
        <v>0</v>
      </c>
      <c r="K54" s="41">
        <f t="shared" si="18"/>
        <v>3.7489445802499229E-3</v>
      </c>
      <c r="L54" s="41">
        <f t="shared" si="18"/>
        <v>5.6126142008397755E-3</v>
      </c>
      <c r="M54" s="42">
        <f t="shared" si="18"/>
        <v>9.3615587810896989E-3</v>
      </c>
      <c r="N54" s="42">
        <f t="shared" si="18"/>
        <v>0.26908843654219627</v>
      </c>
      <c r="O54" s="41">
        <f t="shared" si="18"/>
        <v>2.1116285088686036E-2</v>
      </c>
      <c r="P54" s="41">
        <f t="shared" si="18"/>
        <v>1.822276527970149E-3</v>
      </c>
      <c r="Q54" s="42">
        <f t="shared" si="18"/>
        <v>2.2938561616656184E-2</v>
      </c>
      <c r="R54" s="41">
        <f t="shared" si="18"/>
        <v>3.3510831094032363E-2</v>
      </c>
      <c r="S54" s="41">
        <f t="shared" si="18"/>
        <v>1.2176850989260534E-2</v>
      </c>
      <c r="T54" s="42">
        <f t="shared" si="18"/>
        <v>4.5687682083292894E-2</v>
      </c>
      <c r="U54" s="41">
        <f t="shared" si="18"/>
        <v>4.8152854363320154E-2</v>
      </c>
      <c r="V54" s="41">
        <f t="shared" si="18"/>
        <v>2.5011877573239954E-2</v>
      </c>
      <c r="W54" s="42">
        <f t="shared" si="18"/>
        <v>7.3164731936560118E-2</v>
      </c>
      <c r="X54" s="42">
        <f t="shared" si="18"/>
        <v>1.8460371528543171E-2</v>
      </c>
      <c r="Y54" s="42">
        <f t="shared" si="18"/>
        <v>7.0458355776518615E-3</v>
      </c>
      <c r="Z54" s="42">
        <f t="shared" si="18"/>
        <v>5.8264747274201896E-2</v>
      </c>
      <c r="AA54" s="42">
        <f t="shared" si="18"/>
        <v>6.7774777350883886E-2</v>
      </c>
      <c r="AB54" s="41">
        <f t="shared" si="18"/>
        <v>4.0660038817155068E-2</v>
      </c>
      <c r="AC54" s="41">
        <f t="shared" si="18"/>
        <v>2.4567498109150956E-2</v>
      </c>
      <c r="AD54" s="41">
        <f t="shared" si="18"/>
        <v>4.2613336630796916E-2</v>
      </c>
      <c r="AE54" s="42">
        <f t="shared" si="18"/>
        <v>0.10784087355710292</v>
      </c>
      <c r="AF54" s="41">
        <f t="shared" si="18"/>
        <v>1.2522842698346918E-2</v>
      </c>
      <c r="AG54" s="41">
        <f t="shared" si="18"/>
        <v>5.2579524812810443E-3</v>
      </c>
      <c r="AH54" s="42">
        <f t="shared" si="18"/>
        <v>1.778079517962796E-2</v>
      </c>
      <c r="AI54" s="43">
        <f t="shared" si="13"/>
        <v>1.1197755189337501E-2</v>
      </c>
      <c r="AK54" s="39"/>
      <c r="AQ54"/>
      <c r="AR54"/>
    </row>
    <row r="55" spans="1:44" ht="15" x14ac:dyDescent="0.25">
      <c r="A55" s="18" t="s">
        <v>59</v>
      </c>
      <c r="B55" s="51" t="s">
        <v>35</v>
      </c>
      <c r="C55" s="41">
        <f t="shared" ref="C55:AH55" si="19">C22/$AI22</f>
        <v>1.5084393347397191E-2</v>
      </c>
      <c r="D55" s="41">
        <f t="shared" si="19"/>
        <v>0.12748198935086799</v>
      </c>
      <c r="E55" s="41">
        <f t="shared" si="19"/>
        <v>2.2158311963219521E-2</v>
      </c>
      <c r="F55" s="41">
        <f t="shared" si="19"/>
        <v>5.2403545166366009E-4</v>
      </c>
      <c r="G55" s="41">
        <f t="shared" si="19"/>
        <v>0</v>
      </c>
      <c r="H55" s="42">
        <f t="shared" si="19"/>
        <v>0.16524873011314839</v>
      </c>
      <c r="I55" s="41">
        <f t="shared" si="19"/>
        <v>0</v>
      </c>
      <c r="J55" s="41">
        <f t="shared" si="19"/>
        <v>0</v>
      </c>
      <c r="K55" s="41">
        <f t="shared" si="19"/>
        <v>2.5110786857250529E-4</v>
      </c>
      <c r="L55" s="41">
        <f t="shared" si="19"/>
        <v>3.1841765391928596E-3</v>
      </c>
      <c r="M55" s="42">
        <f t="shared" si="19"/>
        <v>3.4352844077653651E-3</v>
      </c>
      <c r="N55" s="42">
        <f t="shared" si="19"/>
        <v>2.5484370977298422E-2</v>
      </c>
      <c r="O55" s="41">
        <f t="shared" si="19"/>
        <v>0.38467340292353847</v>
      </c>
      <c r="P55" s="41">
        <f t="shared" si="19"/>
        <v>1.7306954177870662E-3</v>
      </c>
      <c r="Q55" s="42">
        <f t="shared" si="19"/>
        <v>0.3864040983413255</v>
      </c>
      <c r="R55" s="41">
        <f t="shared" si="19"/>
        <v>3.8020608830221438E-2</v>
      </c>
      <c r="S55" s="41">
        <f t="shared" si="19"/>
        <v>9.8878316636196537E-3</v>
      </c>
      <c r="T55" s="42">
        <f t="shared" si="19"/>
        <v>4.790844049384109E-2</v>
      </c>
      <c r="U55" s="41">
        <f t="shared" si="19"/>
        <v>7.6844730373470269E-2</v>
      </c>
      <c r="V55" s="41">
        <f t="shared" si="19"/>
        <v>2.3934450127854383E-2</v>
      </c>
      <c r="W55" s="42">
        <f t="shared" si="19"/>
        <v>0.10077918050132463</v>
      </c>
      <c r="X55" s="42">
        <f t="shared" si="19"/>
        <v>1.8107029068904927E-2</v>
      </c>
      <c r="Y55" s="42">
        <f t="shared" si="19"/>
        <v>5.1851502329425172E-3</v>
      </c>
      <c r="Z55" s="42">
        <f t="shared" si="19"/>
        <v>7.9564165138662005E-2</v>
      </c>
      <c r="AA55" s="42">
        <f t="shared" si="19"/>
        <v>6.7639619030970238E-2</v>
      </c>
      <c r="AB55" s="41">
        <f t="shared" si="19"/>
        <v>3.1523755578693795E-2</v>
      </c>
      <c r="AC55" s="41">
        <f t="shared" si="19"/>
        <v>1.9684204843292277E-2</v>
      </c>
      <c r="AD55" s="41">
        <f t="shared" si="19"/>
        <v>2.9996370115127225E-2</v>
      </c>
      <c r="AE55" s="42">
        <f t="shared" si="19"/>
        <v>8.120433053711329E-2</v>
      </c>
      <c r="AF55" s="41">
        <f t="shared" si="19"/>
        <v>1.2971789205942681E-2</v>
      </c>
      <c r="AG55" s="41">
        <f t="shared" si="19"/>
        <v>6.067811950761043E-3</v>
      </c>
      <c r="AH55" s="42">
        <f t="shared" si="19"/>
        <v>1.9039601156703723E-2</v>
      </c>
      <c r="AI55" s="43">
        <f t="shared" si="13"/>
        <v>1.487825813420726E-2</v>
      </c>
      <c r="AK55" s="39"/>
      <c r="AQ55"/>
      <c r="AR55"/>
    </row>
    <row r="56" spans="1:44" ht="15" x14ac:dyDescent="0.25">
      <c r="A56" s="18" t="s">
        <v>60</v>
      </c>
      <c r="B56" s="51" t="s">
        <v>36</v>
      </c>
      <c r="C56" s="41">
        <f t="shared" ref="C56:AH56" si="20">C23/$AI23</f>
        <v>2.5326283570758952E-2</v>
      </c>
      <c r="D56" s="41">
        <f t="shared" si="20"/>
        <v>3.8612975979050924E-2</v>
      </c>
      <c r="E56" s="41">
        <f t="shared" si="20"/>
        <v>6.8402072537707442E-2</v>
      </c>
      <c r="F56" s="41">
        <f t="shared" si="20"/>
        <v>5.7861541367516811E-4</v>
      </c>
      <c r="G56" s="41">
        <f t="shared" si="20"/>
        <v>0</v>
      </c>
      <c r="H56" s="42">
        <f t="shared" si="20"/>
        <v>0.13291994750119249</v>
      </c>
      <c r="I56" s="41">
        <f t="shared" si="20"/>
        <v>0</v>
      </c>
      <c r="J56" s="41">
        <f t="shared" si="20"/>
        <v>0</v>
      </c>
      <c r="K56" s="41">
        <f t="shared" si="20"/>
        <v>8.9757106133272148E-5</v>
      </c>
      <c r="L56" s="41">
        <f t="shared" si="20"/>
        <v>0</v>
      </c>
      <c r="M56" s="42">
        <f t="shared" si="20"/>
        <v>8.9757106133272148E-5</v>
      </c>
      <c r="N56" s="42">
        <f t="shared" si="20"/>
        <v>7.8844770994032212E-2</v>
      </c>
      <c r="O56" s="41">
        <f t="shared" si="20"/>
        <v>0.10716215837854275</v>
      </c>
      <c r="P56" s="41">
        <f t="shared" si="20"/>
        <v>1.9472129169283423E-3</v>
      </c>
      <c r="Q56" s="42">
        <f t="shared" si="20"/>
        <v>0.10910937129547109</v>
      </c>
      <c r="R56" s="41">
        <f t="shared" si="20"/>
        <v>0.1028869284751403</v>
      </c>
      <c r="S56" s="41">
        <f t="shared" si="20"/>
        <v>3.0621380891091489E-2</v>
      </c>
      <c r="T56" s="42">
        <f t="shared" si="20"/>
        <v>0.13350830936623179</v>
      </c>
      <c r="U56" s="41">
        <f t="shared" si="20"/>
        <v>8.868798610937266E-2</v>
      </c>
      <c r="V56" s="41">
        <f t="shared" si="20"/>
        <v>5.9862201026110208E-2</v>
      </c>
      <c r="W56" s="42">
        <f t="shared" si="20"/>
        <v>0.14855018713548288</v>
      </c>
      <c r="X56" s="42">
        <f t="shared" si="20"/>
        <v>3.3137408821339094E-2</v>
      </c>
      <c r="Y56" s="42">
        <f t="shared" si="20"/>
        <v>8.1081044895298642E-3</v>
      </c>
      <c r="Z56" s="42">
        <f t="shared" si="20"/>
        <v>0.11246747757227758</v>
      </c>
      <c r="AA56" s="42">
        <f t="shared" si="20"/>
        <v>7.6700770306673854E-2</v>
      </c>
      <c r="AB56" s="41">
        <f t="shared" si="20"/>
        <v>2.4750338291185201E-2</v>
      </c>
      <c r="AC56" s="41">
        <f t="shared" si="20"/>
        <v>4.7166877777143866E-2</v>
      </c>
      <c r="AD56" s="41">
        <f t="shared" si="20"/>
        <v>7.323721284138407E-2</v>
      </c>
      <c r="AE56" s="42">
        <f t="shared" si="20"/>
        <v>0.14515442890971314</v>
      </c>
      <c r="AF56" s="41">
        <f t="shared" si="20"/>
        <v>1.8616127159651091E-2</v>
      </c>
      <c r="AG56" s="41">
        <f t="shared" si="20"/>
        <v>2.7933393422716261E-3</v>
      </c>
      <c r="AH56" s="42">
        <f t="shared" si="20"/>
        <v>2.1409466501922717E-2</v>
      </c>
      <c r="AI56" s="43">
        <f t="shared" si="13"/>
        <v>3.2742656919979925E-3</v>
      </c>
      <c r="AK56" s="39"/>
      <c r="AQ56"/>
      <c r="AR56"/>
    </row>
    <row r="57" spans="1:44" ht="15" x14ac:dyDescent="0.25">
      <c r="A57" s="18" t="s">
        <v>61</v>
      </c>
      <c r="B57" s="51" t="s">
        <v>37</v>
      </c>
      <c r="C57" s="41">
        <f t="shared" ref="C57:AH57" si="21">C24/$AI24</f>
        <v>9.8503950832244691E-4</v>
      </c>
      <c r="D57" s="41">
        <f t="shared" si="21"/>
        <v>5.6834122663031679E-2</v>
      </c>
      <c r="E57" s="41">
        <f t="shared" si="21"/>
        <v>5.5884519768361646E-2</v>
      </c>
      <c r="F57" s="41">
        <f t="shared" si="21"/>
        <v>1.4181521620467208E-4</v>
      </c>
      <c r="G57" s="41">
        <f t="shared" si="21"/>
        <v>0</v>
      </c>
      <c r="H57" s="42">
        <f t="shared" si="21"/>
        <v>0.11384549715592043</v>
      </c>
      <c r="I57" s="41">
        <f t="shared" si="21"/>
        <v>0</v>
      </c>
      <c r="J57" s="41">
        <f t="shared" si="21"/>
        <v>0</v>
      </c>
      <c r="K57" s="41">
        <f t="shared" si="21"/>
        <v>0</v>
      </c>
      <c r="L57" s="41">
        <f t="shared" si="21"/>
        <v>2.3234484468342669E-5</v>
      </c>
      <c r="M57" s="42">
        <f t="shared" si="21"/>
        <v>2.3234484468342669E-5</v>
      </c>
      <c r="N57" s="42">
        <f t="shared" si="21"/>
        <v>0.18467994922862882</v>
      </c>
      <c r="O57" s="41">
        <f t="shared" si="21"/>
        <v>1.3562426653538092E-2</v>
      </c>
      <c r="P57" s="41">
        <f t="shared" si="21"/>
        <v>4.5952555056644325E-3</v>
      </c>
      <c r="Q57" s="42">
        <f t="shared" si="21"/>
        <v>1.8157682159202524E-2</v>
      </c>
      <c r="R57" s="41">
        <f t="shared" si="21"/>
        <v>3.8673672001128964E-2</v>
      </c>
      <c r="S57" s="41">
        <f t="shared" si="21"/>
        <v>3.130491097843896E-2</v>
      </c>
      <c r="T57" s="42">
        <f t="shared" si="21"/>
        <v>6.9978582979567924E-2</v>
      </c>
      <c r="U57" s="41">
        <f t="shared" si="21"/>
        <v>0.1585547782798914</v>
      </c>
      <c r="V57" s="41">
        <f t="shared" si="21"/>
        <v>7.0043239103773317E-2</v>
      </c>
      <c r="W57" s="42">
        <f t="shared" si="21"/>
        <v>0.22859801738366473</v>
      </c>
      <c r="X57" s="42">
        <f t="shared" si="21"/>
        <v>2.9702021051784485E-2</v>
      </c>
      <c r="Y57" s="42">
        <f t="shared" si="21"/>
        <v>2.5146632372209942E-2</v>
      </c>
      <c r="Z57" s="42">
        <f t="shared" si="21"/>
        <v>0.11015693638311022</v>
      </c>
      <c r="AA57" s="42">
        <f t="shared" si="21"/>
        <v>8.8016115375140799E-2</v>
      </c>
      <c r="AB57" s="41">
        <f t="shared" si="21"/>
        <v>3.6328178203418812E-2</v>
      </c>
      <c r="AC57" s="41">
        <f t="shared" si="21"/>
        <v>3.7701125811460796E-2</v>
      </c>
      <c r="AD57" s="41">
        <f t="shared" si="21"/>
        <v>2.8665224025920869E-2</v>
      </c>
      <c r="AE57" s="42">
        <f t="shared" si="21"/>
        <v>0.10269452804080048</v>
      </c>
      <c r="AF57" s="41">
        <f t="shared" si="21"/>
        <v>1.8514915989347468E-2</v>
      </c>
      <c r="AG57" s="41">
        <f t="shared" si="21"/>
        <v>1.0485887396153793E-2</v>
      </c>
      <c r="AH57" s="42">
        <f t="shared" si="21"/>
        <v>2.9000803385501261E-2</v>
      </c>
      <c r="AI57" s="43">
        <f t="shared" si="13"/>
        <v>7.250349322167178E-2</v>
      </c>
      <c r="AK57" s="39"/>
      <c r="AQ57"/>
      <c r="AR57"/>
    </row>
    <row r="58" spans="1:44" ht="15" x14ac:dyDescent="0.25">
      <c r="A58" s="20" t="s">
        <v>62</v>
      </c>
      <c r="B58" s="51" t="s">
        <v>38</v>
      </c>
      <c r="C58" s="41">
        <f t="shared" ref="C58:AH58" si="22">C25/$AI25</f>
        <v>4.4031610127757803E-2</v>
      </c>
      <c r="D58" s="41">
        <f t="shared" si="22"/>
        <v>5.3764450202613466E-2</v>
      </c>
      <c r="E58" s="41">
        <f t="shared" si="22"/>
        <v>0.12369088736178908</v>
      </c>
      <c r="F58" s="41">
        <f t="shared" si="22"/>
        <v>6.9585567568787411E-5</v>
      </c>
      <c r="G58" s="41">
        <f t="shared" si="22"/>
        <v>0</v>
      </c>
      <c r="H58" s="42">
        <f t="shared" si="22"/>
        <v>0.2215565332597291</v>
      </c>
      <c r="I58" s="41">
        <f t="shared" si="22"/>
        <v>1.224298321822578E-2</v>
      </c>
      <c r="J58" s="41">
        <f t="shared" si="22"/>
        <v>0</v>
      </c>
      <c r="K58" s="41">
        <f t="shared" si="22"/>
        <v>0</v>
      </c>
      <c r="L58" s="41">
        <f t="shared" si="22"/>
        <v>6.8090892587504905E-5</v>
      </c>
      <c r="M58" s="42">
        <f t="shared" si="22"/>
        <v>1.2311074110813286E-2</v>
      </c>
      <c r="N58" s="42">
        <f t="shared" si="22"/>
        <v>0.15505521303659026</v>
      </c>
      <c r="O58" s="41">
        <f t="shared" si="22"/>
        <v>1.33127630841356E-2</v>
      </c>
      <c r="P58" s="41">
        <f t="shared" si="22"/>
        <v>4.363907801842151E-3</v>
      </c>
      <c r="Q58" s="42">
        <f t="shared" si="22"/>
        <v>1.7676670885977751E-2</v>
      </c>
      <c r="R58" s="41">
        <f t="shared" si="22"/>
        <v>5.2236029777258747E-2</v>
      </c>
      <c r="S58" s="41">
        <f t="shared" si="22"/>
        <v>1.5006715231164276E-2</v>
      </c>
      <c r="T58" s="42">
        <f t="shared" si="22"/>
        <v>6.7242745008423019E-2</v>
      </c>
      <c r="U58" s="41">
        <f t="shared" si="22"/>
        <v>0.10010537194394767</v>
      </c>
      <c r="V58" s="41">
        <f t="shared" si="22"/>
        <v>4.5223073852649474E-2</v>
      </c>
      <c r="W58" s="42">
        <f t="shared" si="22"/>
        <v>0.14532844579659715</v>
      </c>
      <c r="X58" s="42">
        <f t="shared" si="22"/>
        <v>2.5311800147302593E-2</v>
      </c>
      <c r="Y58" s="42">
        <f t="shared" si="22"/>
        <v>1.4467511483732137E-2</v>
      </c>
      <c r="Z58" s="42">
        <f t="shared" si="22"/>
        <v>8.4800517839570544E-2</v>
      </c>
      <c r="AA58" s="42">
        <f t="shared" si="22"/>
        <v>7.9827430585726902E-2</v>
      </c>
      <c r="AB58" s="41">
        <f t="shared" si="22"/>
        <v>6.0931991868361832E-2</v>
      </c>
      <c r="AC58" s="41">
        <f t="shared" si="22"/>
        <v>2.5515843339026702E-2</v>
      </c>
      <c r="AD58" s="41">
        <f t="shared" si="22"/>
        <v>4.1452807366683643E-2</v>
      </c>
      <c r="AE58" s="42">
        <f t="shared" si="22"/>
        <v>0.12790064257407216</v>
      </c>
      <c r="AF58" s="41">
        <f t="shared" si="22"/>
        <v>2.3809708259243608E-2</v>
      </c>
      <c r="AG58" s="41">
        <f t="shared" si="22"/>
        <v>2.4711707012221633E-2</v>
      </c>
      <c r="AH58" s="42">
        <f t="shared" si="22"/>
        <v>4.8521415271465244E-2</v>
      </c>
      <c r="AI58" s="43">
        <f t="shared" si="13"/>
        <v>9.2177294710161905E-3</v>
      </c>
      <c r="AK58" s="39"/>
      <c r="AQ58"/>
      <c r="AR58"/>
    </row>
    <row r="59" spans="1:44" ht="15" x14ac:dyDescent="0.25">
      <c r="A59" s="20" t="s">
        <v>63</v>
      </c>
      <c r="B59" s="51" t="s">
        <v>39</v>
      </c>
      <c r="C59" s="41">
        <f t="shared" ref="C59:AH59" si="23">C26/$AI26</f>
        <v>0.18672101083760562</v>
      </c>
      <c r="D59" s="41">
        <f t="shared" si="23"/>
        <v>3.4416374993691691E-2</v>
      </c>
      <c r="E59" s="41">
        <f t="shared" si="23"/>
        <v>3.5481058200234283E-2</v>
      </c>
      <c r="F59" s="41">
        <f t="shared" si="23"/>
        <v>2.1258068563753405E-3</v>
      </c>
      <c r="G59" s="41">
        <f t="shared" si="23"/>
        <v>0</v>
      </c>
      <c r="H59" s="42">
        <f t="shared" si="23"/>
        <v>0.25874425088790692</v>
      </c>
      <c r="I59" s="41">
        <f t="shared" si="23"/>
        <v>0</v>
      </c>
      <c r="J59" s="41">
        <f t="shared" si="23"/>
        <v>0</v>
      </c>
      <c r="K59" s="41">
        <f t="shared" si="23"/>
        <v>1.4725979870531683E-2</v>
      </c>
      <c r="L59" s="41">
        <f t="shared" si="23"/>
        <v>0</v>
      </c>
      <c r="M59" s="42">
        <f t="shared" si="23"/>
        <v>1.4725979870531683E-2</v>
      </c>
      <c r="N59" s="42">
        <f t="shared" si="23"/>
        <v>4.9179314864113872E-2</v>
      </c>
      <c r="O59" s="41">
        <f t="shared" si="23"/>
        <v>8.2456336258323864E-3</v>
      </c>
      <c r="P59" s="41">
        <f t="shared" si="23"/>
        <v>5.0502647003673184E-3</v>
      </c>
      <c r="Q59" s="42">
        <f t="shared" si="23"/>
        <v>1.3295898326199705E-2</v>
      </c>
      <c r="R59" s="41">
        <f t="shared" si="23"/>
        <v>3.5325147034231084E-2</v>
      </c>
      <c r="S59" s="41">
        <f t="shared" si="23"/>
        <v>2.261259747575042E-2</v>
      </c>
      <c r="T59" s="42">
        <f t="shared" si="23"/>
        <v>5.7937744509981515E-2</v>
      </c>
      <c r="U59" s="41">
        <f t="shared" si="23"/>
        <v>0.1495046076814365</v>
      </c>
      <c r="V59" s="41">
        <f t="shared" si="23"/>
        <v>3.8417337481305588E-2</v>
      </c>
      <c r="W59" s="42">
        <f t="shared" si="23"/>
        <v>0.18792194516274208</v>
      </c>
      <c r="X59" s="42">
        <f t="shared" si="23"/>
        <v>2.4273140972362345E-2</v>
      </c>
      <c r="Y59" s="42">
        <f t="shared" si="23"/>
        <v>1.9062480039568244E-2</v>
      </c>
      <c r="Z59" s="42">
        <f t="shared" si="23"/>
        <v>8.8107032923632395E-2</v>
      </c>
      <c r="AA59" s="42">
        <f t="shared" si="23"/>
        <v>8.3865476296188499E-2</v>
      </c>
      <c r="AB59" s="41">
        <f t="shared" si="23"/>
        <v>6.2272664600240717E-2</v>
      </c>
      <c r="AC59" s="41">
        <f t="shared" si="23"/>
        <v>3.0886956011065704E-2</v>
      </c>
      <c r="AD59" s="41">
        <f t="shared" si="23"/>
        <v>6.9065748562105123E-2</v>
      </c>
      <c r="AE59" s="42">
        <f t="shared" si="23"/>
        <v>0.16222536917341157</v>
      </c>
      <c r="AF59" s="41">
        <f t="shared" si="23"/>
        <v>2.0184189851915609E-2</v>
      </c>
      <c r="AG59" s="41">
        <f t="shared" si="23"/>
        <v>2.0477177121445509E-2</v>
      </c>
      <c r="AH59" s="42">
        <f t="shared" si="23"/>
        <v>4.0661366973361111E-2</v>
      </c>
      <c r="AI59" s="43">
        <f t="shared" si="13"/>
        <v>9.9850451703405677E-3</v>
      </c>
      <c r="AK59" s="39"/>
      <c r="AQ59"/>
      <c r="AR59"/>
    </row>
    <row r="60" spans="1:44" ht="15" x14ac:dyDescent="0.25">
      <c r="A60" s="20" t="s">
        <v>64</v>
      </c>
      <c r="B60" s="51" t="s">
        <v>40</v>
      </c>
      <c r="C60" s="41">
        <f t="shared" ref="C60:AH60" si="24">C27/$AI27</f>
        <v>0.17000382954670323</v>
      </c>
      <c r="D60" s="41">
        <f t="shared" si="24"/>
        <v>0.3423511680781674</v>
      </c>
      <c r="E60" s="41">
        <f t="shared" si="24"/>
        <v>5.4748480419940709E-2</v>
      </c>
      <c r="F60" s="41">
        <f t="shared" si="24"/>
        <v>1.7555851515056787E-3</v>
      </c>
      <c r="G60" s="41">
        <f t="shared" si="24"/>
        <v>0</v>
      </c>
      <c r="H60" s="42">
        <f t="shared" si="24"/>
        <v>0.56885906319631696</v>
      </c>
      <c r="I60" s="41">
        <f t="shared" si="24"/>
        <v>0</v>
      </c>
      <c r="J60" s="41">
        <f t="shared" si="24"/>
        <v>0</v>
      </c>
      <c r="K60" s="41">
        <f t="shared" si="24"/>
        <v>1.2964435944312434E-3</v>
      </c>
      <c r="L60" s="41">
        <f t="shared" si="24"/>
        <v>0</v>
      </c>
      <c r="M60" s="42">
        <f t="shared" si="24"/>
        <v>1.2964435944312434E-3</v>
      </c>
      <c r="N60" s="42">
        <f t="shared" si="24"/>
        <v>1.8559372590418309E-2</v>
      </c>
      <c r="O60" s="41">
        <f t="shared" si="24"/>
        <v>1.3495944644493397E-2</v>
      </c>
      <c r="P60" s="41">
        <f t="shared" si="24"/>
        <v>2.0605804059164361E-3</v>
      </c>
      <c r="Q60" s="42">
        <f t="shared" si="24"/>
        <v>1.5556525050409832E-2</v>
      </c>
      <c r="R60" s="41">
        <f t="shared" si="24"/>
        <v>3.6368201376144105E-2</v>
      </c>
      <c r="S60" s="41">
        <f t="shared" si="24"/>
        <v>8.1503550033270571E-3</v>
      </c>
      <c r="T60" s="42">
        <f t="shared" si="24"/>
        <v>4.4518556379471157E-2</v>
      </c>
      <c r="U60" s="41">
        <f t="shared" si="24"/>
        <v>5.8994786421422751E-2</v>
      </c>
      <c r="V60" s="41">
        <f t="shared" si="24"/>
        <v>2.2026478352367405E-2</v>
      </c>
      <c r="W60" s="42">
        <f t="shared" si="24"/>
        <v>8.1021264773790153E-2</v>
      </c>
      <c r="X60" s="42">
        <f t="shared" si="24"/>
        <v>1.7882194150113554E-2</v>
      </c>
      <c r="Y60" s="42">
        <f t="shared" si="24"/>
        <v>9.2252496231990475E-3</v>
      </c>
      <c r="Z60" s="42">
        <f t="shared" si="24"/>
        <v>5.8264097630226143E-2</v>
      </c>
      <c r="AA60" s="42">
        <f t="shared" si="24"/>
        <v>5.2164969475537094E-2</v>
      </c>
      <c r="AB60" s="41">
        <f t="shared" si="24"/>
        <v>2.7518766024020928E-2</v>
      </c>
      <c r="AC60" s="41">
        <f t="shared" si="24"/>
        <v>2.8001601398413029E-2</v>
      </c>
      <c r="AD60" s="41">
        <f t="shared" si="24"/>
        <v>5.2663711926490907E-2</v>
      </c>
      <c r="AE60" s="42">
        <f t="shared" si="24"/>
        <v>0.10818407934892485</v>
      </c>
      <c r="AF60" s="41">
        <f t="shared" si="24"/>
        <v>1.4762140857526758E-2</v>
      </c>
      <c r="AG60" s="41">
        <f t="shared" si="24"/>
        <v>9.7060433296348395E-3</v>
      </c>
      <c r="AH60" s="42">
        <f t="shared" si="24"/>
        <v>2.4468184187161599E-2</v>
      </c>
      <c r="AI60" s="43">
        <f t="shared" si="13"/>
        <v>1.0922107900741454E-2</v>
      </c>
      <c r="AK60" s="39"/>
      <c r="AQ60"/>
      <c r="AR60"/>
    </row>
    <row r="61" spans="1:44" ht="15" x14ac:dyDescent="0.25">
      <c r="A61" s="20" t="s">
        <v>65</v>
      </c>
      <c r="B61" s="51" t="s">
        <v>41</v>
      </c>
      <c r="C61" s="41">
        <f t="shared" ref="C61:AH61" si="25">C28/$AI28</f>
        <v>7.002197335745268E-2</v>
      </c>
      <c r="D61" s="41">
        <f t="shared" si="25"/>
        <v>0.1389659392062845</v>
      </c>
      <c r="E61" s="41">
        <f t="shared" si="25"/>
        <v>0.11941145579019263</v>
      </c>
      <c r="F61" s="41">
        <f t="shared" si="25"/>
        <v>4.0692060556503373E-4</v>
      </c>
      <c r="G61" s="41">
        <f t="shared" si="25"/>
        <v>0</v>
      </c>
      <c r="H61" s="42">
        <f t="shared" si="25"/>
        <v>0.32880628895949487</v>
      </c>
      <c r="I61" s="41">
        <f t="shared" si="25"/>
        <v>0</v>
      </c>
      <c r="J61" s="41">
        <f t="shared" si="25"/>
        <v>0</v>
      </c>
      <c r="K61" s="41">
        <f t="shared" si="25"/>
        <v>8.9202641000337747E-4</v>
      </c>
      <c r="L61" s="41">
        <f t="shared" si="25"/>
        <v>7.5729128419062039E-5</v>
      </c>
      <c r="M61" s="42">
        <f t="shared" si="25"/>
        <v>9.677555384224396E-4</v>
      </c>
      <c r="N61" s="42">
        <f t="shared" si="25"/>
        <v>4.566560297385068E-2</v>
      </c>
      <c r="O61" s="41">
        <f t="shared" si="25"/>
        <v>1.950366085588863E-2</v>
      </c>
      <c r="P61" s="41">
        <f t="shared" si="25"/>
        <v>3.8740783212100442E-3</v>
      </c>
      <c r="Q61" s="42">
        <f t="shared" si="25"/>
        <v>2.3377739177098667E-2</v>
      </c>
      <c r="R61" s="41">
        <f t="shared" si="25"/>
        <v>4.6088379924860846E-2</v>
      </c>
      <c r="S61" s="41">
        <f t="shared" si="25"/>
        <v>5.7558976732405252E-3</v>
      </c>
      <c r="T61" s="42">
        <f t="shared" si="25"/>
        <v>5.1844277598101368E-2</v>
      </c>
      <c r="U61" s="41">
        <f t="shared" si="25"/>
        <v>0.11500719894376765</v>
      </c>
      <c r="V61" s="41">
        <f t="shared" si="25"/>
        <v>4.2186986511320461E-2</v>
      </c>
      <c r="W61" s="42">
        <f t="shared" si="25"/>
        <v>0.15719418545508812</v>
      </c>
      <c r="X61" s="42">
        <f t="shared" si="25"/>
        <v>2.5320254330004646E-2</v>
      </c>
      <c r="Y61" s="42">
        <f t="shared" si="25"/>
        <v>1.2400049388570472E-2</v>
      </c>
      <c r="Z61" s="42">
        <f t="shared" si="25"/>
        <v>0.10389827928510578</v>
      </c>
      <c r="AA61" s="42">
        <f t="shared" si="25"/>
        <v>7.5551080706964341E-2</v>
      </c>
      <c r="AB61" s="41">
        <f t="shared" si="25"/>
        <v>5.3175493603270778E-2</v>
      </c>
      <c r="AC61" s="41">
        <f t="shared" si="25"/>
        <v>2.9515359303818683E-2</v>
      </c>
      <c r="AD61" s="41">
        <f t="shared" si="25"/>
        <v>6.3266420360131623E-2</v>
      </c>
      <c r="AE61" s="42">
        <f t="shared" si="25"/>
        <v>0.14595727326722108</v>
      </c>
      <c r="AF61" s="41">
        <f t="shared" si="25"/>
        <v>2.2336658204713207E-2</v>
      </c>
      <c r="AG61" s="41">
        <f t="shared" si="25"/>
        <v>6.6805551153642428E-3</v>
      </c>
      <c r="AH61" s="42">
        <f t="shared" si="25"/>
        <v>2.9017213320077454E-2</v>
      </c>
      <c r="AI61" s="43">
        <f t="shared" si="13"/>
        <v>9.8136119423804687E-3</v>
      </c>
      <c r="AK61" s="39"/>
      <c r="AQ61"/>
      <c r="AR61"/>
    </row>
    <row r="62" spans="1:44" ht="15" x14ac:dyDescent="0.25">
      <c r="A62" s="20" t="s">
        <v>66</v>
      </c>
      <c r="B62" s="50" t="s">
        <v>21</v>
      </c>
      <c r="C62" s="41">
        <f t="shared" ref="C62:AH62" si="26">C29/$AI29</f>
        <v>0</v>
      </c>
      <c r="D62" s="41">
        <f t="shared" si="26"/>
        <v>0.22663149842616936</v>
      </c>
      <c r="E62" s="41">
        <f t="shared" si="26"/>
        <v>3.2272184633246839E-2</v>
      </c>
      <c r="F62" s="41">
        <f t="shared" si="26"/>
        <v>3.1100187935836774E-4</v>
      </c>
      <c r="G62" s="41">
        <f t="shared" si="26"/>
        <v>0</v>
      </c>
      <c r="H62" s="42">
        <f t="shared" si="26"/>
        <v>0.25921468493877459</v>
      </c>
      <c r="I62" s="41">
        <f t="shared" si="26"/>
        <v>0</v>
      </c>
      <c r="J62" s="41">
        <f t="shared" si="26"/>
        <v>0</v>
      </c>
      <c r="K62" s="41">
        <f t="shared" si="26"/>
        <v>1.8104913600008265E-3</v>
      </c>
      <c r="L62" s="41">
        <f t="shared" si="26"/>
        <v>1.1649586288688598E-4</v>
      </c>
      <c r="M62" s="42">
        <f t="shared" si="26"/>
        <v>1.9269872228877122E-3</v>
      </c>
      <c r="N62" s="42">
        <f t="shared" si="26"/>
        <v>6.3387654313892178E-2</v>
      </c>
      <c r="O62" s="41">
        <f t="shared" si="26"/>
        <v>1.1085652722485188E-2</v>
      </c>
      <c r="P62" s="41">
        <f t="shared" si="26"/>
        <v>3.8222218556908487E-3</v>
      </c>
      <c r="Q62" s="42">
        <f t="shared" si="26"/>
        <v>1.4907874578176036E-2</v>
      </c>
      <c r="R62" s="41">
        <f t="shared" si="26"/>
        <v>4.3614176799901629E-2</v>
      </c>
      <c r="S62" s="41">
        <f t="shared" si="26"/>
        <v>8.8837182745505807E-3</v>
      </c>
      <c r="T62" s="42">
        <f t="shared" si="26"/>
        <v>5.2497895074452211E-2</v>
      </c>
      <c r="U62" s="41">
        <f t="shared" si="26"/>
        <v>0.15238083374139919</v>
      </c>
      <c r="V62" s="41">
        <f t="shared" si="26"/>
        <v>4.7706100166505012E-2</v>
      </c>
      <c r="W62" s="42">
        <f t="shared" si="26"/>
        <v>0.20008693390790419</v>
      </c>
      <c r="X62" s="42">
        <f t="shared" si="26"/>
        <v>2.9581178989377524E-2</v>
      </c>
      <c r="Y62" s="42">
        <f t="shared" si="26"/>
        <v>2.3052294456223966E-2</v>
      </c>
      <c r="Z62" s="42">
        <f t="shared" si="26"/>
        <v>5.6929882756146508E-2</v>
      </c>
      <c r="AA62" s="42">
        <f t="shared" si="26"/>
        <v>8.7568012585247379E-2</v>
      </c>
      <c r="AB62" s="41">
        <f t="shared" si="26"/>
        <v>4.5784519154692734E-2</v>
      </c>
      <c r="AC62" s="41">
        <f t="shared" si="26"/>
        <v>7.9888907476303575E-2</v>
      </c>
      <c r="AD62" s="41">
        <f t="shared" si="26"/>
        <v>5.6384162852054852E-2</v>
      </c>
      <c r="AE62" s="42">
        <f t="shared" si="26"/>
        <v>0.18205758948305117</v>
      </c>
      <c r="AF62" s="41">
        <f t="shared" si="26"/>
        <v>1.7982356988253897E-2</v>
      </c>
      <c r="AG62" s="41">
        <f t="shared" si="26"/>
        <v>1.0806654705612612E-2</v>
      </c>
      <c r="AH62" s="42">
        <f t="shared" si="26"/>
        <v>2.8789011693866506E-2</v>
      </c>
      <c r="AI62" s="43">
        <f t="shared" si="13"/>
        <v>4.0508031246759398E-2</v>
      </c>
      <c r="AK62" s="39"/>
      <c r="AQ62"/>
      <c r="AR62"/>
    </row>
    <row r="63" spans="1:44" ht="15" x14ac:dyDescent="0.25">
      <c r="A63" s="20" t="s">
        <v>67</v>
      </c>
      <c r="B63" s="51" t="s">
        <v>5</v>
      </c>
      <c r="C63" s="41">
        <f t="shared" ref="C63:AH63" si="27">C30/$AI30</f>
        <v>0</v>
      </c>
      <c r="D63" s="41">
        <f t="shared" si="27"/>
        <v>0.11307201076933611</v>
      </c>
      <c r="E63" s="41">
        <f t="shared" si="27"/>
        <v>0.10170227628054031</v>
      </c>
      <c r="F63" s="41">
        <f t="shared" si="27"/>
        <v>3.857755967627167E-4</v>
      </c>
      <c r="G63" s="41">
        <f t="shared" si="27"/>
        <v>0</v>
      </c>
      <c r="H63" s="42">
        <f t="shared" si="27"/>
        <v>0.21516006264663917</v>
      </c>
      <c r="I63" s="41">
        <f t="shared" si="27"/>
        <v>0</v>
      </c>
      <c r="J63" s="41">
        <f t="shared" si="27"/>
        <v>0</v>
      </c>
      <c r="K63" s="41">
        <f t="shared" si="27"/>
        <v>0</v>
      </c>
      <c r="L63" s="41">
        <f t="shared" si="27"/>
        <v>0</v>
      </c>
      <c r="M63" s="42">
        <f t="shared" si="27"/>
        <v>0</v>
      </c>
      <c r="N63" s="42">
        <f t="shared" si="27"/>
        <v>4.0490577752541265E-2</v>
      </c>
      <c r="O63" s="41">
        <f t="shared" si="27"/>
        <v>8.7074073072985394E-3</v>
      </c>
      <c r="P63" s="41">
        <f t="shared" si="27"/>
        <v>3.4569530097991112E-3</v>
      </c>
      <c r="Q63" s="42">
        <f t="shared" si="27"/>
        <v>1.2164360317097649E-2</v>
      </c>
      <c r="R63" s="41">
        <f t="shared" si="27"/>
        <v>5.1054648059387212E-2</v>
      </c>
      <c r="S63" s="41">
        <f t="shared" si="27"/>
        <v>2.4258158823090663E-2</v>
      </c>
      <c r="T63" s="42">
        <f t="shared" si="27"/>
        <v>7.5312806882477878E-2</v>
      </c>
      <c r="U63" s="41">
        <f t="shared" si="27"/>
        <v>0.14018806121417407</v>
      </c>
      <c r="V63" s="41">
        <f t="shared" si="27"/>
        <v>5.7557480564499122E-2</v>
      </c>
      <c r="W63" s="42">
        <f t="shared" si="27"/>
        <v>0.19774554177867321</v>
      </c>
      <c r="X63" s="42">
        <f t="shared" si="27"/>
        <v>3.1510178243400987E-2</v>
      </c>
      <c r="Y63" s="42">
        <f t="shared" si="27"/>
        <v>6.2896687420991009E-3</v>
      </c>
      <c r="Z63" s="42">
        <f t="shared" si="27"/>
        <v>5.8569803315059649E-2</v>
      </c>
      <c r="AA63" s="42">
        <f t="shared" si="27"/>
        <v>8.8295358395534845E-2</v>
      </c>
      <c r="AB63" s="41">
        <f t="shared" si="27"/>
        <v>4.7111286591296493E-2</v>
      </c>
      <c r="AC63" s="41">
        <f t="shared" si="27"/>
        <v>8.3169905983242517E-2</v>
      </c>
      <c r="AD63" s="41">
        <f t="shared" si="27"/>
        <v>0.10839613914444393</v>
      </c>
      <c r="AE63" s="42">
        <f t="shared" si="27"/>
        <v>0.23867733171898298</v>
      </c>
      <c r="AF63" s="41">
        <f t="shared" si="27"/>
        <v>1.8133984335510767E-2</v>
      </c>
      <c r="AG63" s="41">
        <f t="shared" si="27"/>
        <v>1.7650325871982477E-2</v>
      </c>
      <c r="AH63" s="42">
        <f t="shared" si="27"/>
        <v>3.5784310207493245E-2</v>
      </c>
      <c r="AI63" s="43">
        <f t="shared" si="13"/>
        <v>9.1067246823133361E-3</v>
      </c>
      <c r="AK63" s="39"/>
      <c r="AQ63"/>
      <c r="AR63"/>
    </row>
    <row r="64" spans="1:44" ht="15" x14ac:dyDescent="0.25">
      <c r="A64" s="20" t="s">
        <v>68</v>
      </c>
      <c r="B64" s="51" t="s">
        <v>42</v>
      </c>
      <c r="C64" s="41">
        <f t="shared" ref="C64:AH64" si="28">C31/$AI31</f>
        <v>0</v>
      </c>
      <c r="D64" s="41">
        <f t="shared" si="28"/>
        <v>0.15489331133294301</v>
      </c>
      <c r="E64" s="41">
        <f t="shared" si="28"/>
        <v>3.3367841628029034E-2</v>
      </c>
      <c r="F64" s="41">
        <f t="shared" si="28"/>
        <v>0</v>
      </c>
      <c r="G64" s="41">
        <f t="shared" si="28"/>
        <v>0</v>
      </c>
      <c r="H64" s="42">
        <f t="shared" si="28"/>
        <v>0.18826115296097204</v>
      </c>
      <c r="I64" s="41">
        <f t="shared" si="28"/>
        <v>0</v>
      </c>
      <c r="J64" s="41">
        <f t="shared" si="28"/>
        <v>0</v>
      </c>
      <c r="K64" s="41">
        <f t="shared" si="28"/>
        <v>1.517912645142161E-3</v>
      </c>
      <c r="L64" s="41">
        <f t="shared" si="28"/>
        <v>0</v>
      </c>
      <c r="M64" s="42">
        <f t="shared" si="28"/>
        <v>1.517912645142161E-3</v>
      </c>
      <c r="N64" s="42">
        <f t="shared" si="28"/>
        <v>7.8849326741940587E-4</v>
      </c>
      <c r="O64" s="41">
        <f t="shared" si="28"/>
        <v>4.3688878883831831E-4</v>
      </c>
      <c r="P64" s="41">
        <f t="shared" si="28"/>
        <v>2.5968455281829483E-3</v>
      </c>
      <c r="Q64" s="42">
        <f t="shared" si="28"/>
        <v>3.0337343170212666E-3</v>
      </c>
      <c r="R64" s="41">
        <f t="shared" si="28"/>
        <v>9.0377830805332987E-2</v>
      </c>
      <c r="S64" s="41">
        <f t="shared" si="28"/>
        <v>9.8667731830292555E-3</v>
      </c>
      <c r="T64" s="42">
        <f t="shared" si="28"/>
        <v>0.10024460398836224</v>
      </c>
      <c r="U64" s="41">
        <f t="shared" si="28"/>
        <v>0.11203082612771478</v>
      </c>
      <c r="V64" s="41">
        <f t="shared" si="28"/>
        <v>3.0505587009671851E-2</v>
      </c>
      <c r="W64" s="42">
        <f t="shared" si="28"/>
        <v>0.1425364131373866</v>
      </c>
      <c r="X64" s="42">
        <f t="shared" si="28"/>
        <v>2.7042844575769765E-2</v>
      </c>
      <c r="Y64" s="42">
        <f t="shared" si="28"/>
        <v>1.6713977469978909E-3</v>
      </c>
      <c r="Z64" s="42">
        <f t="shared" si="28"/>
        <v>5.9574998582735253E-2</v>
      </c>
      <c r="AA64" s="42">
        <f t="shared" si="28"/>
        <v>0.10476107825992725</v>
      </c>
      <c r="AB64" s="41">
        <f t="shared" si="28"/>
        <v>0.14906190216124929</v>
      </c>
      <c r="AC64" s="41">
        <f t="shared" si="28"/>
        <v>8.2064517876049611E-2</v>
      </c>
      <c r="AD64" s="41">
        <f t="shared" si="28"/>
        <v>0.1101447519990809</v>
      </c>
      <c r="AE64" s="42">
        <f t="shared" si="28"/>
        <v>0.34127117203637986</v>
      </c>
      <c r="AF64" s="41">
        <f t="shared" si="28"/>
        <v>2.3532135329174666E-2</v>
      </c>
      <c r="AG64" s="41">
        <f t="shared" si="28"/>
        <v>5.764063152711719E-3</v>
      </c>
      <c r="AH64" s="42">
        <f t="shared" si="28"/>
        <v>2.9296198481886384E-2</v>
      </c>
      <c r="AI64" s="43">
        <f t="shared" si="13"/>
        <v>9.8198953462894155E-4</v>
      </c>
      <c r="AK64" s="39"/>
      <c r="AQ64"/>
      <c r="AR64"/>
    </row>
    <row r="65" spans="1:44" ht="15.75" thickBot="1" x14ac:dyDescent="0.3">
      <c r="A65" s="313" t="s">
        <v>329</v>
      </c>
      <c r="B65" s="314"/>
      <c r="C65" s="44">
        <f t="shared" ref="C65:AH65" si="29">C32/$AI32</f>
        <v>9.205580644978421E-3</v>
      </c>
      <c r="D65" s="44">
        <f t="shared" si="29"/>
        <v>3.0580949565961787E-2</v>
      </c>
      <c r="E65" s="44">
        <f t="shared" si="29"/>
        <v>3.5239926422788781E-2</v>
      </c>
      <c r="F65" s="44">
        <f t="shared" si="29"/>
        <v>2.8981278567667918E-4</v>
      </c>
      <c r="G65" s="44">
        <f t="shared" si="29"/>
        <v>0</v>
      </c>
      <c r="H65" s="44">
        <f t="shared" si="29"/>
        <v>7.5316269419405682E-2</v>
      </c>
      <c r="I65" s="44">
        <f t="shared" si="29"/>
        <v>1.1285250722379641E-4</v>
      </c>
      <c r="J65" s="44">
        <f t="shared" si="29"/>
        <v>4.6760385322027077E-3</v>
      </c>
      <c r="K65" s="44">
        <f t="shared" si="29"/>
        <v>2.9478526510455225E-2</v>
      </c>
      <c r="L65" s="44">
        <f t="shared" si="29"/>
        <v>1.6459770839090886E-4</v>
      </c>
      <c r="M65" s="44">
        <f t="shared" si="29"/>
        <v>3.4432015258272643E-2</v>
      </c>
      <c r="N65" s="44">
        <f t="shared" si="29"/>
        <v>0.16242716974564325</v>
      </c>
      <c r="O65" s="44">
        <f t="shared" si="29"/>
        <v>4.4483855061758629E-2</v>
      </c>
      <c r="P65" s="44">
        <f t="shared" si="29"/>
        <v>5.8543439962453377E-3</v>
      </c>
      <c r="Q65" s="44">
        <f t="shared" si="29"/>
        <v>5.0338199058003949E-2</v>
      </c>
      <c r="R65" s="44">
        <f t="shared" si="29"/>
        <v>4.8240672556180954E-2</v>
      </c>
      <c r="S65" s="44">
        <f t="shared" si="29"/>
        <v>1.5160816463059818E-2</v>
      </c>
      <c r="T65" s="44">
        <f t="shared" si="29"/>
        <v>6.3401489019240781E-2</v>
      </c>
      <c r="U65" s="44">
        <f t="shared" si="29"/>
        <v>0.14179237468709244</v>
      </c>
      <c r="V65" s="44">
        <f t="shared" si="29"/>
        <v>4.8148534791177672E-2</v>
      </c>
      <c r="W65" s="44">
        <f t="shared" si="29"/>
        <v>0.18994090947827011</v>
      </c>
      <c r="X65" s="44">
        <f t="shared" si="29"/>
        <v>2.9005993402209565E-2</v>
      </c>
      <c r="Y65" s="44">
        <f t="shared" si="29"/>
        <v>5.350622557812959E-2</v>
      </c>
      <c r="Z65" s="44">
        <f t="shared" si="29"/>
        <v>9.1783082240638039E-2</v>
      </c>
      <c r="AA65" s="44">
        <f t="shared" si="29"/>
        <v>9.4972647772667063E-2</v>
      </c>
      <c r="AB65" s="44">
        <f t="shared" si="29"/>
        <v>4.4710155261539569E-2</v>
      </c>
      <c r="AC65" s="44">
        <f t="shared" si="29"/>
        <v>4.8713781601561486E-2</v>
      </c>
      <c r="AD65" s="44">
        <f t="shared" si="29"/>
        <v>3.2550389018826613E-2</v>
      </c>
      <c r="AE65" s="44">
        <f t="shared" si="29"/>
        <v>0.12597432588192767</v>
      </c>
      <c r="AF65" s="44">
        <f t="shared" si="29"/>
        <v>2.0421836271754375E-2</v>
      </c>
      <c r="AG65" s="44">
        <f t="shared" si="29"/>
        <v>8.4798368738372935E-3</v>
      </c>
      <c r="AH65" s="44">
        <f t="shared" si="29"/>
        <v>2.8901673145591677E-2</v>
      </c>
      <c r="AI65" s="45">
        <f>AI32/$AI$32</f>
        <v>1</v>
      </c>
      <c r="AK65" s="39"/>
      <c r="AQ65"/>
      <c r="AR65"/>
    </row>
    <row r="66" spans="1:44" ht="15" x14ac:dyDescent="0.25">
      <c r="A66"/>
      <c r="B66"/>
      <c r="AQ66"/>
      <c r="AR66"/>
    </row>
    <row r="67" spans="1:44" ht="15" x14ac:dyDescent="0.25">
      <c r="A67"/>
      <c r="B67"/>
      <c r="AQ67"/>
      <c r="AR67"/>
    </row>
    <row r="68" spans="1:44" ht="15" x14ac:dyDescent="0.25">
      <c r="A68"/>
      <c r="B68"/>
      <c r="AQ68"/>
      <c r="AR68"/>
    </row>
    <row r="69" spans="1:44" ht="15" x14ac:dyDescent="0.25">
      <c r="A69"/>
      <c r="B69"/>
      <c r="AQ69"/>
      <c r="AR69"/>
    </row>
    <row r="70" spans="1:44" ht="15" x14ac:dyDescent="0.25">
      <c r="A70"/>
      <c r="B70"/>
      <c r="AQ70"/>
      <c r="AR70"/>
    </row>
    <row r="71" spans="1:44" ht="15" x14ac:dyDescent="0.25">
      <c r="A71"/>
      <c r="B71"/>
      <c r="AQ71"/>
      <c r="AR71"/>
    </row>
    <row r="72" spans="1:44" ht="15" x14ac:dyDescent="0.25">
      <c r="A72"/>
      <c r="B72"/>
      <c r="AQ72"/>
      <c r="AR72"/>
    </row>
    <row r="73" spans="1:44" ht="15" x14ac:dyDescent="0.25">
      <c r="A73"/>
      <c r="B73"/>
      <c r="AQ73"/>
      <c r="AR73"/>
    </row>
    <row r="74" spans="1:44" ht="15" x14ac:dyDescent="0.25">
      <c r="A74"/>
      <c r="B74"/>
      <c r="AQ74"/>
      <c r="AR74"/>
    </row>
    <row r="75" spans="1:44" ht="15" x14ac:dyDescent="0.25">
      <c r="A75"/>
      <c r="B75"/>
      <c r="AQ75"/>
      <c r="AR75"/>
    </row>
    <row r="76" spans="1:44" ht="15" x14ac:dyDescent="0.25">
      <c r="A76"/>
      <c r="B76"/>
      <c r="AQ76"/>
      <c r="AR76"/>
    </row>
    <row r="77" spans="1:44" ht="15" x14ac:dyDescent="0.25">
      <c r="A77"/>
      <c r="B77"/>
      <c r="AQ77"/>
      <c r="AR77"/>
    </row>
    <row r="78" spans="1:44" ht="15" x14ac:dyDescent="0.25">
      <c r="A78"/>
      <c r="B78"/>
      <c r="AQ78"/>
      <c r="AR78"/>
    </row>
    <row r="79" spans="1:44" ht="15" x14ac:dyDescent="0.25">
      <c r="A79"/>
      <c r="B79"/>
      <c r="AQ79"/>
      <c r="AR79"/>
    </row>
    <row r="80" spans="1:44" ht="15" x14ac:dyDescent="0.25">
      <c r="A80"/>
      <c r="B80"/>
      <c r="AQ80"/>
      <c r="AR80"/>
    </row>
    <row r="81" spans="1:44" ht="15" x14ac:dyDescent="0.25">
      <c r="A81"/>
      <c r="B81"/>
      <c r="AQ81"/>
      <c r="AR81"/>
    </row>
    <row r="82" spans="1:44" ht="15" x14ac:dyDescent="0.25">
      <c r="A82"/>
      <c r="B82"/>
      <c r="AQ82"/>
      <c r="AR82"/>
    </row>
    <row r="83" spans="1:44" ht="15" x14ac:dyDescent="0.25">
      <c r="A83"/>
      <c r="B83"/>
      <c r="AQ83"/>
      <c r="AR83"/>
    </row>
    <row r="84" spans="1:44" ht="15" x14ac:dyDescent="0.25">
      <c r="A84"/>
      <c r="B84"/>
      <c r="AQ84"/>
      <c r="AR84"/>
    </row>
    <row r="85" spans="1:44" ht="15" x14ac:dyDescent="0.25">
      <c r="A85"/>
      <c r="B85"/>
      <c r="AQ85"/>
      <c r="AR85"/>
    </row>
    <row r="86" spans="1:44" ht="15" x14ac:dyDescent="0.25">
      <c r="A86"/>
      <c r="B86"/>
      <c r="AQ86"/>
      <c r="AR86"/>
    </row>
    <row r="87" spans="1:44" ht="15" x14ac:dyDescent="0.25">
      <c r="A87"/>
      <c r="B87"/>
      <c r="AQ87"/>
      <c r="AR87"/>
    </row>
    <row r="88" spans="1:44" ht="15" x14ac:dyDescent="0.25">
      <c r="A88"/>
      <c r="B88"/>
      <c r="AQ88"/>
      <c r="AR88"/>
    </row>
    <row r="89" spans="1:44" ht="15" x14ac:dyDescent="0.25">
      <c r="A89"/>
      <c r="B89"/>
      <c r="AQ89"/>
      <c r="AR89"/>
    </row>
    <row r="90" spans="1:44" ht="15" x14ac:dyDescent="0.25">
      <c r="A90"/>
      <c r="B90"/>
      <c r="AQ90"/>
      <c r="AR90"/>
    </row>
    <row r="91" spans="1:44" ht="15" x14ac:dyDescent="0.25">
      <c r="A91"/>
      <c r="B91"/>
      <c r="AQ91"/>
      <c r="AR91"/>
    </row>
    <row r="92" spans="1:44" ht="15" x14ac:dyDescent="0.25">
      <c r="A92"/>
      <c r="B92"/>
      <c r="AQ92"/>
      <c r="AR92"/>
    </row>
    <row r="93" spans="1:44" ht="15" x14ac:dyDescent="0.25">
      <c r="A93"/>
      <c r="B93"/>
      <c r="AQ93"/>
      <c r="AR93"/>
    </row>
    <row r="94" spans="1:44" ht="15" x14ac:dyDescent="0.25">
      <c r="A94"/>
      <c r="B94"/>
      <c r="AQ94"/>
      <c r="AR94"/>
    </row>
    <row r="95" spans="1:44" ht="15" x14ac:dyDescent="0.25">
      <c r="A95"/>
      <c r="B95"/>
      <c r="AQ95"/>
      <c r="AR95"/>
    </row>
    <row r="96" spans="1:44" ht="15" x14ac:dyDescent="0.25">
      <c r="A96"/>
      <c r="B96"/>
      <c r="AQ96"/>
      <c r="AR96"/>
    </row>
    <row r="97" spans="1:44" ht="15" x14ac:dyDescent="0.25">
      <c r="A97"/>
      <c r="B97"/>
      <c r="AQ97"/>
      <c r="AR97"/>
    </row>
    <row r="98" spans="1:44" ht="15" x14ac:dyDescent="0.25">
      <c r="A98"/>
      <c r="B98"/>
      <c r="AQ98"/>
      <c r="AR98"/>
    </row>
    <row r="99" spans="1:44" ht="15" x14ac:dyDescent="0.25">
      <c r="A99"/>
      <c r="B99"/>
      <c r="AQ99"/>
      <c r="AR99"/>
    </row>
    <row r="100" spans="1:44" ht="15" x14ac:dyDescent="0.25">
      <c r="A100"/>
      <c r="B100"/>
      <c r="AQ100"/>
      <c r="AR100"/>
    </row>
    <row r="101" spans="1:44" ht="15" x14ac:dyDescent="0.25">
      <c r="A101"/>
      <c r="B101"/>
      <c r="AQ101"/>
      <c r="AR101"/>
    </row>
    <row r="102" spans="1:44" ht="15" x14ac:dyDescent="0.25">
      <c r="A102"/>
      <c r="B102"/>
      <c r="AQ102"/>
      <c r="AR102"/>
    </row>
    <row r="103" spans="1:44" ht="15" x14ac:dyDescent="0.25">
      <c r="A103"/>
      <c r="B103"/>
      <c r="AQ103"/>
      <c r="AR103"/>
    </row>
    <row r="104" spans="1:44" ht="15" x14ac:dyDescent="0.25">
      <c r="A104"/>
      <c r="B104"/>
      <c r="AQ104"/>
      <c r="AR104"/>
    </row>
    <row r="105" spans="1:44" ht="15" x14ac:dyDescent="0.25">
      <c r="A105"/>
      <c r="B105"/>
      <c r="AQ105"/>
      <c r="AR105"/>
    </row>
    <row r="106" spans="1:44" ht="15" x14ac:dyDescent="0.25">
      <c r="A106"/>
      <c r="B106"/>
      <c r="AQ106"/>
      <c r="AR106"/>
    </row>
    <row r="107" spans="1:44" ht="15" x14ac:dyDescent="0.25">
      <c r="A107"/>
      <c r="B107"/>
      <c r="AQ107"/>
      <c r="AR107"/>
    </row>
    <row r="108" spans="1:44" ht="15" x14ac:dyDescent="0.25">
      <c r="A108"/>
      <c r="B108"/>
      <c r="AQ108"/>
      <c r="AR108"/>
    </row>
    <row r="109" spans="1:44" ht="15" x14ac:dyDescent="0.25">
      <c r="A109"/>
      <c r="B109"/>
      <c r="AQ109"/>
      <c r="AR109"/>
    </row>
    <row r="110" spans="1:44" ht="15" x14ac:dyDescent="0.25">
      <c r="A110"/>
      <c r="B110"/>
      <c r="AQ110"/>
      <c r="AR110"/>
    </row>
    <row r="111" spans="1:44" ht="15" x14ac:dyDescent="0.25">
      <c r="A111"/>
      <c r="B111"/>
      <c r="AQ111"/>
      <c r="AR111"/>
    </row>
    <row r="112" spans="1:44" ht="15" x14ac:dyDescent="0.25">
      <c r="A112"/>
      <c r="B112"/>
      <c r="AQ112"/>
      <c r="AR112"/>
    </row>
    <row r="113" spans="1:44" ht="15" x14ac:dyDescent="0.25">
      <c r="A113"/>
      <c r="B113"/>
      <c r="AQ113"/>
      <c r="AR113"/>
    </row>
    <row r="114" spans="1:44" ht="15" x14ac:dyDescent="0.25">
      <c r="A114"/>
      <c r="B114"/>
      <c r="AQ114"/>
      <c r="AR114"/>
    </row>
    <row r="115" spans="1:44" ht="15" x14ac:dyDescent="0.25">
      <c r="A115"/>
      <c r="B115"/>
      <c r="AQ115"/>
      <c r="AR115"/>
    </row>
    <row r="116" spans="1:44" ht="15" x14ac:dyDescent="0.25">
      <c r="A116"/>
      <c r="B116"/>
      <c r="AQ116"/>
      <c r="AR116"/>
    </row>
    <row r="117" spans="1:44" ht="15" x14ac:dyDescent="0.25">
      <c r="A117"/>
      <c r="B117"/>
      <c r="AQ117"/>
      <c r="AR117"/>
    </row>
    <row r="118" spans="1:44" ht="15" x14ac:dyDescent="0.25">
      <c r="A118"/>
      <c r="B118"/>
      <c r="AQ118"/>
      <c r="AR118"/>
    </row>
    <row r="119" spans="1:44" ht="15" x14ac:dyDescent="0.25">
      <c r="A119"/>
      <c r="B119"/>
      <c r="AQ119"/>
      <c r="AR119"/>
    </row>
    <row r="120" spans="1:44" ht="15" x14ac:dyDescent="0.25">
      <c r="A120"/>
      <c r="B120"/>
      <c r="AQ120"/>
      <c r="AR120"/>
    </row>
    <row r="121" spans="1:44" ht="15" x14ac:dyDescent="0.25">
      <c r="A121"/>
      <c r="B121"/>
      <c r="AQ121"/>
      <c r="AR121"/>
    </row>
    <row r="122" spans="1:44" ht="15" x14ac:dyDescent="0.25">
      <c r="A122"/>
      <c r="B122"/>
      <c r="AQ122"/>
      <c r="AR122"/>
    </row>
    <row r="123" spans="1:44" ht="15" x14ac:dyDescent="0.25">
      <c r="A123"/>
      <c r="B123"/>
      <c r="AQ123"/>
      <c r="AR123"/>
    </row>
    <row r="124" spans="1:44" ht="15" x14ac:dyDescent="0.25">
      <c r="A124"/>
      <c r="B124"/>
      <c r="AQ124"/>
      <c r="AR124"/>
    </row>
    <row r="125" spans="1:44" ht="15" x14ac:dyDescent="0.25">
      <c r="A125"/>
      <c r="B125"/>
      <c r="AQ125"/>
      <c r="AR125"/>
    </row>
    <row r="126" spans="1:44" ht="15" x14ac:dyDescent="0.25">
      <c r="A126"/>
      <c r="B126"/>
      <c r="AQ126"/>
      <c r="AR126"/>
    </row>
    <row r="127" spans="1:44" ht="15" x14ac:dyDescent="0.25">
      <c r="A127"/>
      <c r="B127"/>
      <c r="AQ127"/>
      <c r="AR127"/>
    </row>
    <row r="128" spans="1:44" ht="15" x14ac:dyDescent="0.25">
      <c r="A128"/>
      <c r="B128"/>
      <c r="AQ128"/>
      <c r="AR128"/>
    </row>
    <row r="129" spans="1:44" ht="15" x14ac:dyDescent="0.25">
      <c r="A129"/>
      <c r="B129"/>
      <c r="AQ129"/>
      <c r="AR129"/>
    </row>
    <row r="130" spans="1:44" ht="15" x14ac:dyDescent="0.25">
      <c r="A130"/>
      <c r="B130"/>
      <c r="AQ130"/>
      <c r="AR130"/>
    </row>
    <row r="131" spans="1:44" ht="15" x14ac:dyDescent="0.25">
      <c r="A131"/>
      <c r="B131"/>
      <c r="AQ131"/>
      <c r="AR131"/>
    </row>
    <row r="132" spans="1:44" ht="15" x14ac:dyDescent="0.25">
      <c r="A132"/>
      <c r="B132"/>
      <c r="AQ132"/>
      <c r="AR132"/>
    </row>
    <row r="133" spans="1:44" ht="15" x14ac:dyDescent="0.25">
      <c r="A133"/>
      <c r="B133"/>
      <c r="AQ133"/>
      <c r="AR133"/>
    </row>
    <row r="134" spans="1:44" ht="15" x14ac:dyDescent="0.25">
      <c r="A134"/>
      <c r="B134"/>
      <c r="AQ134"/>
      <c r="AR134"/>
    </row>
    <row r="135" spans="1:44" ht="15" x14ac:dyDescent="0.25">
      <c r="A135"/>
      <c r="B135"/>
      <c r="AQ135"/>
      <c r="AR135"/>
    </row>
    <row r="136" spans="1:44" ht="15" x14ac:dyDescent="0.25">
      <c r="A136"/>
      <c r="B136"/>
      <c r="AQ136"/>
      <c r="AR136"/>
    </row>
    <row r="137" spans="1:44" ht="15" x14ac:dyDescent="0.25">
      <c r="A137"/>
      <c r="B137"/>
      <c r="AQ137"/>
      <c r="AR137"/>
    </row>
    <row r="138" spans="1:44" ht="15" x14ac:dyDescent="0.25">
      <c r="A138"/>
      <c r="B138"/>
      <c r="AQ138"/>
      <c r="AR138"/>
    </row>
    <row r="139" spans="1:44" ht="15" x14ac:dyDescent="0.25">
      <c r="A139"/>
      <c r="B139"/>
      <c r="AQ139"/>
      <c r="AR139"/>
    </row>
    <row r="140" spans="1:44" ht="15" x14ac:dyDescent="0.25">
      <c r="A140"/>
      <c r="B140"/>
      <c r="AQ140"/>
      <c r="AR140"/>
    </row>
    <row r="141" spans="1:44" ht="15" x14ac:dyDescent="0.25">
      <c r="A141"/>
      <c r="B141"/>
      <c r="AQ141"/>
      <c r="AR141"/>
    </row>
    <row r="142" spans="1:44" ht="15" x14ac:dyDescent="0.25">
      <c r="A142"/>
      <c r="B142"/>
      <c r="AQ142"/>
      <c r="AR142"/>
    </row>
    <row r="143" spans="1:44" ht="15" x14ac:dyDescent="0.25">
      <c r="A143"/>
      <c r="B143"/>
      <c r="AQ143"/>
      <c r="AR143"/>
    </row>
    <row r="144" spans="1:44" ht="15" x14ac:dyDescent="0.25">
      <c r="A144"/>
      <c r="B144"/>
      <c r="AQ144"/>
      <c r="AR144"/>
    </row>
    <row r="145" spans="1:44" ht="15" x14ac:dyDescent="0.25">
      <c r="A145"/>
      <c r="B145"/>
      <c r="AQ145"/>
      <c r="AR145"/>
    </row>
    <row r="146" spans="1:44" ht="15" x14ac:dyDescent="0.25">
      <c r="A146"/>
      <c r="B146"/>
      <c r="AQ146"/>
      <c r="AR146"/>
    </row>
    <row r="147" spans="1:44" ht="15" x14ac:dyDescent="0.25">
      <c r="A147"/>
      <c r="B147"/>
      <c r="AQ147"/>
      <c r="AR147"/>
    </row>
    <row r="148" spans="1:44" ht="15" x14ac:dyDescent="0.25">
      <c r="A148"/>
      <c r="B148"/>
    </row>
    <row r="149" spans="1:44" ht="15" x14ac:dyDescent="0.25">
      <c r="A149"/>
      <c r="B149"/>
    </row>
    <row r="150" spans="1:44" ht="15" x14ac:dyDescent="0.25">
      <c r="A150"/>
      <c r="B150"/>
    </row>
    <row r="151" spans="1:44" ht="15" x14ac:dyDescent="0.25">
      <c r="A151"/>
      <c r="B151"/>
    </row>
    <row r="152" spans="1:44" ht="15" x14ac:dyDescent="0.25">
      <c r="A152"/>
      <c r="B152"/>
    </row>
    <row r="153" spans="1:44" ht="15" x14ac:dyDescent="0.25">
      <c r="A153"/>
      <c r="B153"/>
    </row>
    <row r="154" spans="1:44" ht="15" x14ac:dyDescent="0.25">
      <c r="A154"/>
      <c r="B154"/>
    </row>
    <row r="155" spans="1:44" ht="15" x14ac:dyDescent="0.25">
      <c r="A155"/>
      <c r="B155"/>
    </row>
    <row r="156" spans="1:44" ht="15" x14ac:dyDescent="0.25">
      <c r="A156"/>
      <c r="B156"/>
    </row>
    <row r="157" spans="1:44" ht="15" x14ac:dyDescent="0.25">
      <c r="A157"/>
      <c r="B157"/>
    </row>
    <row r="158" spans="1:44" ht="15" x14ac:dyDescent="0.25">
      <c r="A158"/>
      <c r="B158"/>
    </row>
    <row r="159" spans="1:44" ht="15" x14ac:dyDescent="0.25">
      <c r="A159"/>
      <c r="B159"/>
    </row>
    <row r="160" spans="1:44" ht="15" x14ac:dyDescent="0.25">
      <c r="A160"/>
      <c r="B160"/>
    </row>
    <row r="161" spans="1:2" ht="15" x14ac:dyDescent="0.25">
      <c r="A161"/>
      <c r="B161"/>
    </row>
    <row r="162" spans="1:2" ht="15" x14ac:dyDescent="0.25">
      <c r="A162"/>
      <c r="B162"/>
    </row>
    <row r="163" spans="1:2" ht="15" x14ac:dyDescent="0.25">
      <c r="A163"/>
      <c r="B163"/>
    </row>
  </sheetData>
  <mergeCells count="9">
    <mergeCell ref="A36:AI36"/>
    <mergeCell ref="A37:AI37"/>
    <mergeCell ref="A65:B65"/>
    <mergeCell ref="A1:AL1"/>
    <mergeCell ref="A2:AL2"/>
    <mergeCell ref="A3:AL3"/>
    <mergeCell ref="A4:AL4"/>
    <mergeCell ref="A32:B32"/>
    <mergeCell ref="A35:AI35"/>
  </mergeCells>
  <hyperlinks>
    <hyperlink ref="AN1" location="INDICE!A1" display="VOVER AL 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sheetPr>
  <dimension ref="A1:AN131"/>
  <sheetViews>
    <sheetView showGridLines="0" topLeftCell="A7" zoomScale="85" zoomScaleNormal="85" workbookViewId="0">
      <selection activeCell="J6" sqref="J6"/>
    </sheetView>
  </sheetViews>
  <sheetFormatPr baseColWidth="10" defaultColWidth="11.5703125" defaultRowHeight="12.75" x14ac:dyDescent="0.2"/>
  <cols>
    <col min="1" max="1" width="8.7109375" style="11" customWidth="1"/>
    <col min="2" max="2" width="23.28515625" style="11" customWidth="1"/>
    <col min="3" max="39" width="11.5703125" style="11"/>
    <col min="40" max="40" width="22.28515625" style="11" bestFit="1" customWidth="1"/>
    <col min="41" max="16384" width="11.5703125" style="11"/>
  </cols>
  <sheetData>
    <row r="1" spans="1:40" ht="16.899999999999999" customHeight="1" thickBot="1" x14ac:dyDescent="0.3">
      <c r="A1" s="315" t="s">
        <v>369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N1" s="207" t="s">
        <v>488</v>
      </c>
    </row>
    <row r="2" spans="1:40" ht="15.75" thickTop="1" x14ac:dyDescent="0.25">
      <c r="A2" s="316" t="s">
        <v>475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row>
    <row r="3" spans="1:40" ht="15" x14ac:dyDescent="0.25">
      <c r="A3" s="316" t="s">
        <v>322</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row>
    <row r="4" spans="1:40" ht="15" x14ac:dyDescent="0.25">
      <c r="A4" s="316" t="s">
        <v>502</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row>
    <row r="5" spans="1:40" ht="13.5"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40" ht="135" customHeight="1" thickBot="1" x14ac:dyDescent="0.25">
      <c r="A6" s="29" t="s">
        <v>10</v>
      </c>
      <c r="B6" s="30" t="s">
        <v>0</v>
      </c>
      <c r="C6" s="31" t="s">
        <v>323</v>
      </c>
      <c r="D6" s="31" t="s">
        <v>324</v>
      </c>
      <c r="E6" s="31" t="s">
        <v>325</v>
      </c>
      <c r="F6" s="31" t="s">
        <v>326</v>
      </c>
      <c r="G6" s="31" t="s">
        <v>327</v>
      </c>
      <c r="H6" s="32" t="s">
        <v>328</v>
      </c>
      <c r="I6" s="31" t="s">
        <v>330</v>
      </c>
      <c r="J6" s="31" t="s">
        <v>333</v>
      </c>
      <c r="K6" s="31" t="s">
        <v>331</v>
      </c>
      <c r="L6" s="31" t="s">
        <v>332</v>
      </c>
      <c r="M6" s="32" t="s">
        <v>358</v>
      </c>
      <c r="N6" s="32" t="s">
        <v>343</v>
      </c>
      <c r="O6" s="33" t="s">
        <v>334</v>
      </c>
      <c r="P6" s="33" t="s">
        <v>335</v>
      </c>
      <c r="Q6" s="32" t="s">
        <v>344</v>
      </c>
      <c r="R6" s="34" t="s">
        <v>336</v>
      </c>
      <c r="S6" s="34" t="s">
        <v>337</v>
      </c>
      <c r="T6" s="32" t="s">
        <v>345</v>
      </c>
      <c r="U6" s="35" t="s">
        <v>338</v>
      </c>
      <c r="V6" s="34" t="s">
        <v>339</v>
      </c>
      <c r="W6" s="32" t="s">
        <v>346</v>
      </c>
      <c r="X6" s="32" t="s">
        <v>347</v>
      </c>
      <c r="Y6" s="32" t="s">
        <v>348</v>
      </c>
      <c r="Z6" s="32" t="s">
        <v>349</v>
      </c>
      <c r="AA6" s="32" t="s">
        <v>350</v>
      </c>
      <c r="AB6" s="34" t="s">
        <v>351</v>
      </c>
      <c r="AC6" s="33" t="s">
        <v>352</v>
      </c>
      <c r="AD6" s="33" t="s">
        <v>353</v>
      </c>
      <c r="AE6" s="32" t="s">
        <v>354</v>
      </c>
      <c r="AF6" s="33" t="s">
        <v>355</v>
      </c>
      <c r="AG6" s="34" t="s">
        <v>356</v>
      </c>
      <c r="AH6" s="32" t="s">
        <v>357</v>
      </c>
      <c r="AI6" s="36" t="s">
        <v>372</v>
      </c>
      <c r="AJ6" s="36" t="s">
        <v>341</v>
      </c>
      <c r="AK6" s="32" t="s">
        <v>366</v>
      </c>
      <c r="AL6" s="37" t="s">
        <v>373</v>
      </c>
    </row>
    <row r="7" spans="1:40" ht="15" x14ac:dyDescent="0.2">
      <c r="A7" s="23" t="s">
        <v>11</v>
      </c>
      <c r="B7" s="24" t="s">
        <v>1</v>
      </c>
      <c r="C7" s="25">
        <f>SUMIF('PIB Municipios 2021'!$A$8:$A$132,$A7,'PIB Municipios 2021'!H$8:H$132)</f>
        <v>24.60821899050638</v>
      </c>
      <c r="D7" s="25">
        <f>SUMIF('PIB Municipios 2021'!$A$8:$A$132,$A7,'PIB Municipios 2021'!I$8:I$132)</f>
        <v>83.555767573568005</v>
      </c>
      <c r="E7" s="25">
        <f>SUMIF('PIB Municipios 2021'!$A$8:$A$132,$A7,'PIB Municipios 2021'!J$8:J$132)</f>
        <v>830.11948636564159</v>
      </c>
      <c r="F7" s="25">
        <f>SUMIF('PIB Municipios 2021'!$A$8:$A$132,$A7,'PIB Municipios 2021'!K$8:K$132)</f>
        <v>0.98418518977287817</v>
      </c>
      <c r="G7" s="25">
        <f>SUMIF('PIB Municipios 2021'!$A$8:$A$132,$A7,'PIB Municipios 2021'!L$8:L$132)</f>
        <v>0</v>
      </c>
      <c r="H7" s="26">
        <f>SUMIF('PIB Municipios 2021'!$A$8:$A$132,$A7,'PIB Municipios 2021'!M$8:M$132)</f>
        <v>939.26765811948894</v>
      </c>
      <c r="I7" s="25">
        <f>SUMIF('PIB Municipios 2021'!$A$8:$A$132,$A7,'PIB Municipios 2021'!N$8:N$132)</f>
        <v>0</v>
      </c>
      <c r="J7" s="25">
        <f>SUMIF('PIB Municipios 2021'!$A$8:$A$132,$A7,'PIB Municipios 2021'!O$8:O$132)</f>
        <v>0</v>
      </c>
      <c r="K7" s="25">
        <f>SUMIF('PIB Municipios 2021'!$A$8:$A$132,$A7,'PIB Municipios 2021'!P$8:P$132)</f>
        <v>104.29319128227738</v>
      </c>
      <c r="L7" s="25">
        <f>SUMIF('PIB Municipios 2021'!$A$8:$A$132,$A7,'PIB Municipios 2021'!Q$8:Q$132)</f>
        <v>2.6154548210292097</v>
      </c>
      <c r="M7" s="26">
        <f>SUMIF('PIB Municipios 2021'!$A$8:$A$132,$A7,'PIB Municipios 2021'!R$8:R$132)</f>
        <v>106.90864610330658</v>
      </c>
      <c r="N7" s="26">
        <f>SUMIF('PIB Municipios 2021'!$A$8:$A$132,$A7,'PIB Municipios 2021'!S$8:S$132)</f>
        <v>20156.931008144569</v>
      </c>
      <c r="O7" s="25">
        <f>SUMIF('PIB Municipios 2021'!$A$8:$A$132,$A7,'PIB Municipios 2021'!T$8:T$132)</f>
        <v>4797.474720236045</v>
      </c>
      <c r="P7" s="25">
        <f>SUMIF('PIB Municipios 2021'!$A$8:$A$132,$A7,'PIB Municipios 2021'!U$8:U$132)</f>
        <v>671.79167726032495</v>
      </c>
      <c r="Q7" s="26">
        <f>SUMIF('PIB Municipios 2021'!$A$8:$A$132,$A7,'PIB Municipios 2021'!V$8:V$132)</f>
        <v>5469.2663974963689</v>
      </c>
      <c r="R7" s="25">
        <f>SUMIF('PIB Municipios 2021'!$A$8:$A$132,$A7,'PIB Municipios 2021'!W$8:W$132)</f>
        <v>5441.99612889134</v>
      </c>
      <c r="S7" s="25">
        <f>SUMIF('PIB Municipios 2021'!$A$8:$A$132,$A7,'PIB Municipios 2021'!X$8:X$132)</f>
        <v>1481.5984174522139</v>
      </c>
      <c r="T7" s="27">
        <f>SUMIF('PIB Municipios 2021'!$A$8:$A$132,$A7,'PIB Municipios 2021'!Y$8:Y$132)</f>
        <v>6923.5945463435555</v>
      </c>
      <c r="U7" s="25">
        <f>SUMIF('PIB Municipios 2021'!$A$8:$A$132,$A7,'PIB Municipios 2021'!Z$8:Z$132)</f>
        <v>16418.415978772569</v>
      </c>
      <c r="V7" s="25">
        <f>SUMIF('PIB Municipios 2021'!$A$8:$A$132,$A7,'PIB Municipios 2021'!AA$8:AA$132)</f>
        <v>5088.1283909023969</v>
      </c>
      <c r="W7" s="26">
        <f>SUMIF('PIB Municipios 2021'!$A$8:$A$132,$A7,'PIB Municipios 2021'!AB$8:AB$132)</f>
        <v>21506.544369674968</v>
      </c>
      <c r="X7" s="26">
        <f>SUMIF('PIB Municipios 2021'!$A$8:$A$132,$A7,'PIB Municipios 2021'!AC$8:AC$132)</f>
        <v>3386.2422180706558</v>
      </c>
      <c r="Y7" s="26">
        <f>SUMIF('PIB Municipios 2021'!$A$8:$A$132,$A7,'PIB Municipios 2021'!AD$8:AD$132)</f>
        <v>7824.3398941336254</v>
      </c>
      <c r="Z7" s="26">
        <f>SUMIF('PIB Municipios 2021'!$A$8:$A$132,$A7,'PIB Municipios 2021'!AE$8:AE$132)</f>
        <v>10716.118497809784</v>
      </c>
      <c r="AA7" s="26">
        <f>SUMIF('PIB Municipios 2021'!$A$8:$A$132,$A7,'PIB Municipios 2021'!AF$8:AF$132)</f>
        <v>10666.859293123347</v>
      </c>
      <c r="AB7" s="25">
        <f>SUMIF('PIB Municipios 2021'!$A$8:$A$132,$A7,'PIB Municipios 2021'!AG$8:AG$132)</f>
        <v>4818.3829648687806</v>
      </c>
      <c r="AC7" s="25">
        <f>SUMIF('PIB Municipios 2021'!$A$8:$A$132,$A7,'PIB Municipios 2021'!AH$8:AH$132)</f>
        <v>5666.6710812835918</v>
      </c>
      <c r="AD7" s="25">
        <f>SUMIF('PIB Municipios 2021'!$A$8:$A$132,$A7,'PIB Municipios 2021'!AI$8:AI$132)</f>
        <v>2723.4476430965155</v>
      </c>
      <c r="AE7" s="26">
        <f>SUMIF('PIB Municipios 2021'!$A$8:$A$132,$A7,'PIB Municipios 2021'!AJ$8:AJ$132)</f>
        <v>13208.501689248889</v>
      </c>
      <c r="AF7" s="25">
        <f>SUMIF('PIB Municipios 2021'!$A$8:$A$132,$A7,'PIB Municipios 2021'!AK$8:AK$132)</f>
        <v>2364.3851051829956</v>
      </c>
      <c r="AG7" s="25">
        <f>SUMIF('PIB Municipios 2021'!$A$8:$A$132,$A7,'PIB Municipios 2021'!AL$8:AL$132)</f>
        <v>788.69921681229312</v>
      </c>
      <c r="AH7" s="26">
        <f>SUMIF('PIB Municipios 2021'!$A$8:$A$132,$A7,'PIB Municipios 2021'!AM$8:AM$132)</f>
        <v>3153.0843219952894</v>
      </c>
      <c r="AI7" s="25">
        <f>SUMIF('PIB Municipios 2021'!$A$8:$A$132,$A7,'PIB Municipios 2021'!AN$8:AN$132)</f>
        <v>104057.65854026384</v>
      </c>
      <c r="AJ7" s="25">
        <f>SUMIF('PIB Municipios 2021'!$A$8:$A$132,$A7,'PIB Municipios 2021'!AO$8:AO$132)</f>
        <v>10311.421777220243</v>
      </c>
      <c r="AK7" s="26">
        <f>SUMIF('PIB Municipios 2021'!$A$8:$A$132,$A7,'PIB Municipios 2021'!AP$8:AP$132)</f>
        <v>114369.0803174841</v>
      </c>
      <c r="AL7" s="28">
        <f>SUMIF('PIB Municipios 2021'!$A$8:$A$132,$A7,'PIB Municipios 2021'!AQ$8:AQ$132)</f>
        <v>0.64816489195505556</v>
      </c>
    </row>
    <row r="8" spans="1:40" ht="15" x14ac:dyDescent="0.2">
      <c r="A8" s="20" t="s">
        <v>12</v>
      </c>
      <c r="B8" s="14" t="s">
        <v>2</v>
      </c>
      <c r="C8" s="15">
        <f>SUMIF('PIB Municipios 2021'!$A$8:$A$132,$A8,'PIB Municipios 2021'!H$8:H$132)</f>
        <v>0</v>
      </c>
      <c r="D8" s="15">
        <f>SUMIF('PIB Municipios 2021'!$A$8:$A$132,$A8,'PIB Municipios 2021'!I$8:I$132)</f>
        <v>97.227407724381209</v>
      </c>
      <c r="E8" s="15">
        <f>SUMIF('PIB Municipios 2021'!$A$8:$A$132,$A8,'PIB Municipios 2021'!J$8:J$132)</f>
        <v>206.89150938339614</v>
      </c>
      <c r="F8" s="15">
        <f>SUMIF('PIB Municipios 2021'!$A$8:$A$132,$A8,'PIB Municipios 2021'!K$8:K$132)</f>
        <v>2.3721668767157391</v>
      </c>
      <c r="G8" s="15">
        <f>SUMIF('PIB Municipios 2021'!$A$8:$A$132,$A8,'PIB Municipios 2021'!L$8:L$132)</f>
        <v>0</v>
      </c>
      <c r="H8" s="16">
        <f>SUMIF('PIB Municipios 2021'!$A$8:$A$132,$A8,'PIB Municipios 2021'!M$8:M$132)</f>
        <v>306.49108398449312</v>
      </c>
      <c r="I8" s="15">
        <f>SUMIF('PIB Municipios 2021'!$A$8:$A$132,$A8,'PIB Municipios 2021'!N$8:N$132)</f>
        <v>0</v>
      </c>
      <c r="J8" s="15">
        <f>SUMIF('PIB Municipios 2021'!$A$8:$A$132,$A8,'PIB Municipios 2021'!O$8:O$132)</f>
        <v>0</v>
      </c>
      <c r="K8" s="15">
        <f>SUMIF('PIB Municipios 2021'!$A$8:$A$132,$A8,'PIB Municipios 2021'!P$8:P$132)</f>
        <v>1812.9271202557215</v>
      </c>
      <c r="L8" s="15">
        <f>SUMIF('PIB Municipios 2021'!$A$8:$A$132,$A8,'PIB Municipios 2021'!Q$8:Q$132)</f>
        <v>0</v>
      </c>
      <c r="M8" s="16">
        <f>SUMIF('PIB Municipios 2021'!$A$8:$A$132,$A8,'PIB Municipios 2021'!R$8:R$132)</f>
        <v>1812.9271202557215</v>
      </c>
      <c r="N8" s="16">
        <f>SUMIF('PIB Municipios 2021'!$A$8:$A$132,$A8,'PIB Municipios 2021'!S$8:S$132)</f>
        <v>170.94473976030702</v>
      </c>
      <c r="O8" s="15">
        <f>SUMIF('PIB Municipios 2021'!$A$8:$A$132,$A8,'PIB Municipios 2021'!T$8:T$132)</f>
        <v>52.597520110746416</v>
      </c>
      <c r="P8" s="15">
        <f>SUMIF('PIB Municipios 2021'!$A$8:$A$132,$A8,'PIB Municipios 2021'!U$8:U$132)</f>
        <v>92.509920310605366</v>
      </c>
      <c r="Q8" s="16">
        <f>SUMIF('PIB Municipios 2021'!$A$8:$A$132,$A8,'PIB Municipios 2021'!V$8:V$132)</f>
        <v>145.10744042135178</v>
      </c>
      <c r="R8" s="15">
        <f>SUMIF('PIB Municipios 2021'!$A$8:$A$132,$A8,'PIB Municipios 2021'!W$8:W$132)</f>
        <v>158.38105992387469</v>
      </c>
      <c r="S8" s="15">
        <f>SUMIF('PIB Municipios 2021'!$A$8:$A$132,$A8,'PIB Municipios 2021'!X$8:X$132)</f>
        <v>100.15800697151397</v>
      </c>
      <c r="T8" s="17">
        <f>SUMIF('PIB Municipios 2021'!$A$8:$A$132,$A8,'PIB Municipios 2021'!Y$8:Y$132)</f>
        <v>258.5390668953886</v>
      </c>
      <c r="U8" s="15">
        <f>SUMIF('PIB Municipios 2021'!$A$8:$A$132,$A8,'PIB Municipios 2021'!Z$8:Z$132)</f>
        <v>692.33028400284059</v>
      </c>
      <c r="V8" s="15">
        <f>SUMIF('PIB Municipios 2021'!$A$8:$A$132,$A8,'PIB Municipios 2021'!AA$8:AA$132)</f>
        <v>344.47025747299955</v>
      </c>
      <c r="W8" s="16">
        <f>SUMIF('PIB Municipios 2021'!$A$8:$A$132,$A8,'PIB Municipios 2021'!AB$8:AB$132)</f>
        <v>1036.8005414758402</v>
      </c>
      <c r="X8" s="16">
        <f>SUMIF('PIB Municipios 2021'!$A$8:$A$132,$A8,'PIB Municipios 2021'!AC$8:AC$132)</f>
        <v>109.74242214514972</v>
      </c>
      <c r="Y8" s="16">
        <f>SUMIF('PIB Municipios 2021'!$A$8:$A$132,$A8,'PIB Municipios 2021'!AD$8:AD$132)</f>
        <v>35.000860388226577</v>
      </c>
      <c r="Z8" s="16">
        <f>SUMIF('PIB Municipios 2021'!$A$8:$A$132,$A8,'PIB Municipios 2021'!AE$8:AE$132)</f>
        <v>267.13493106059514</v>
      </c>
      <c r="AA8" s="16">
        <f>SUMIF('PIB Municipios 2021'!$A$8:$A$132,$A8,'PIB Municipios 2021'!AF$8:AF$132)</f>
        <v>522.29822499742704</v>
      </c>
      <c r="AB8" s="15">
        <f>SUMIF('PIB Municipios 2021'!$A$8:$A$132,$A8,'PIB Municipios 2021'!AG$8:AG$132)</f>
        <v>233.49404200309115</v>
      </c>
      <c r="AC8" s="15">
        <f>SUMIF('PIB Municipios 2021'!$A$8:$A$132,$A8,'PIB Municipios 2021'!AH$8:AH$132)</f>
        <v>193.16089495182396</v>
      </c>
      <c r="AD8" s="15">
        <f>SUMIF('PIB Municipios 2021'!$A$8:$A$132,$A8,'PIB Municipios 2021'!AI$8:AI$132)</f>
        <v>299.84963696485238</v>
      </c>
      <c r="AE8" s="16">
        <f>SUMIF('PIB Municipios 2021'!$A$8:$A$132,$A8,'PIB Municipios 2021'!AJ$8:AJ$132)</f>
        <v>726.50457391976749</v>
      </c>
      <c r="AF8" s="15">
        <f>SUMIF('PIB Municipios 2021'!$A$8:$A$132,$A8,'PIB Municipios 2021'!AK$8:AK$132)</f>
        <v>62.198981248642561</v>
      </c>
      <c r="AG8" s="15">
        <f>SUMIF('PIB Municipios 2021'!$A$8:$A$132,$A8,'PIB Municipios 2021'!AL$8:AL$132)</f>
        <v>42.754589399103843</v>
      </c>
      <c r="AH8" s="16">
        <f>SUMIF('PIB Municipios 2021'!$A$8:$A$132,$A8,'PIB Municipios 2021'!AM$8:AM$132)</f>
        <v>104.9535706477464</v>
      </c>
      <c r="AI8" s="15">
        <f>SUMIF('PIB Municipios 2021'!$A$8:$A$132,$A8,'PIB Municipios 2021'!AN$8:AN$132)</f>
        <v>5496.4445759520158</v>
      </c>
      <c r="AJ8" s="15">
        <f>SUMIF('PIB Municipios 2021'!$A$8:$A$132,$A8,'PIB Municipios 2021'!AO$8:AO$132)</f>
        <v>544.66109551970703</v>
      </c>
      <c r="AK8" s="16">
        <f>SUMIF('PIB Municipios 2021'!$A$8:$A$132,$A8,'PIB Municipios 2021'!AP$8:AP$132)</f>
        <v>6041.1056714717215</v>
      </c>
      <c r="AL8" s="19">
        <f>SUMIF('PIB Municipios 2021'!$A$8:$A$132,$A8,'PIB Municipios 2021'!AQ$8:AQ$132)</f>
        <v>3.4236811155330608E-2</v>
      </c>
    </row>
    <row r="9" spans="1:40" ht="15" x14ac:dyDescent="0.2">
      <c r="A9" s="20" t="s">
        <v>13</v>
      </c>
      <c r="B9" s="14" t="s">
        <v>3</v>
      </c>
      <c r="C9" s="15">
        <f>SUMIF('PIB Municipios 2021'!$A$8:$A$132,$A9,'PIB Municipios 2021'!H$8:H$132)</f>
        <v>1.2595992835946221</v>
      </c>
      <c r="D9" s="15">
        <f>SUMIF('PIB Municipios 2021'!$A$8:$A$132,$A9,'PIB Municipios 2021'!I$8:I$132)</f>
        <v>56.22031311877678</v>
      </c>
      <c r="E9" s="15">
        <f>SUMIF('PIB Municipios 2021'!$A$8:$A$132,$A9,'PIB Municipios 2021'!J$8:J$132)</f>
        <v>313.9988910092564</v>
      </c>
      <c r="F9" s="15">
        <f>SUMIF('PIB Municipios 2021'!$A$8:$A$132,$A9,'PIB Municipios 2021'!K$8:K$132)</f>
        <v>2.3104303767582461</v>
      </c>
      <c r="G9" s="15">
        <f>SUMIF('PIB Municipios 2021'!$A$8:$A$132,$A9,'PIB Municipios 2021'!L$8:L$132)</f>
        <v>0</v>
      </c>
      <c r="H9" s="16">
        <f>SUMIF('PIB Municipios 2021'!$A$8:$A$132,$A9,'PIB Municipios 2021'!M$8:M$132)</f>
        <v>373.78923378838607</v>
      </c>
      <c r="I9" s="15">
        <f>SUMIF('PIB Municipios 2021'!$A$8:$A$132,$A9,'PIB Municipios 2021'!N$8:N$132)</f>
        <v>0</v>
      </c>
      <c r="J9" s="15">
        <f>SUMIF('PIB Municipios 2021'!$A$8:$A$132,$A9,'PIB Municipios 2021'!O$8:O$132)</f>
        <v>750.70036489851327</v>
      </c>
      <c r="K9" s="15">
        <f>SUMIF('PIB Municipios 2021'!$A$8:$A$132,$A9,'PIB Municipios 2021'!P$8:P$132)</f>
        <v>64.599278661657323</v>
      </c>
      <c r="L9" s="15">
        <f>SUMIF('PIB Municipios 2021'!$A$8:$A$132,$A9,'PIB Municipios 2021'!Q$8:Q$132)</f>
        <v>3.6184030418015203</v>
      </c>
      <c r="M9" s="16">
        <f>SUMIF('PIB Municipios 2021'!$A$8:$A$132,$A9,'PIB Municipios 2021'!R$8:R$132)</f>
        <v>818.91804660197215</v>
      </c>
      <c r="N9" s="16">
        <f>SUMIF('PIB Municipios 2021'!$A$8:$A$132,$A9,'PIB Municipios 2021'!S$8:S$132)</f>
        <v>509.36168528997365</v>
      </c>
      <c r="O9" s="15">
        <f>SUMIF('PIB Municipios 2021'!$A$8:$A$132,$A9,'PIB Municipios 2021'!T$8:T$132)</f>
        <v>53.795031388188228</v>
      </c>
      <c r="P9" s="15">
        <f>SUMIF('PIB Municipios 2021'!$A$8:$A$132,$A9,'PIB Municipios 2021'!U$8:U$132)</f>
        <v>16.538868079298062</v>
      </c>
      <c r="Q9" s="16">
        <f>SUMIF('PIB Municipios 2021'!$A$8:$A$132,$A9,'PIB Municipios 2021'!V$8:V$132)</f>
        <v>70.33389946748629</v>
      </c>
      <c r="R9" s="15">
        <f>SUMIF('PIB Municipios 2021'!$A$8:$A$132,$A9,'PIB Municipios 2021'!W$8:W$132)</f>
        <v>133.9538906799568</v>
      </c>
      <c r="S9" s="15">
        <f>SUMIF('PIB Municipios 2021'!$A$8:$A$132,$A9,'PIB Municipios 2021'!X$8:X$132)</f>
        <v>55.045558877323408</v>
      </c>
      <c r="T9" s="17">
        <f>SUMIF('PIB Municipios 2021'!$A$8:$A$132,$A9,'PIB Municipios 2021'!Y$8:Y$132)</f>
        <v>188.99944955728023</v>
      </c>
      <c r="U9" s="15">
        <f>SUMIF('PIB Municipios 2021'!$A$8:$A$132,$A9,'PIB Municipios 2021'!Z$8:Z$132)</f>
        <v>279.06379946023026</v>
      </c>
      <c r="V9" s="15">
        <f>SUMIF('PIB Municipios 2021'!$A$8:$A$132,$A9,'PIB Municipios 2021'!AA$8:AA$132)</f>
        <v>129.0827564890389</v>
      </c>
      <c r="W9" s="16">
        <f>SUMIF('PIB Municipios 2021'!$A$8:$A$132,$A9,'PIB Municipios 2021'!AB$8:AB$132)</f>
        <v>408.1465559492691</v>
      </c>
      <c r="X9" s="16">
        <f>SUMIF('PIB Municipios 2021'!$A$8:$A$132,$A9,'PIB Municipios 2021'!AC$8:AC$132)</f>
        <v>50.760313127850871</v>
      </c>
      <c r="Y9" s="16">
        <f>SUMIF('PIB Municipios 2021'!$A$8:$A$132,$A9,'PIB Municipios 2021'!AD$8:AD$132)</f>
        <v>26.402415933931373</v>
      </c>
      <c r="Z9" s="16">
        <f>SUMIF('PIB Municipios 2021'!$A$8:$A$132,$A9,'PIB Municipios 2021'!AE$8:AE$132)</f>
        <v>150.40618758913521</v>
      </c>
      <c r="AA9" s="16">
        <f>SUMIF('PIB Municipios 2021'!$A$8:$A$132,$A9,'PIB Municipios 2021'!AF$8:AF$132)</f>
        <v>257.77328633534529</v>
      </c>
      <c r="AB9" s="15">
        <f>SUMIF('PIB Municipios 2021'!$A$8:$A$132,$A9,'PIB Municipios 2021'!AG$8:AG$132)</f>
        <v>99.566606994489462</v>
      </c>
      <c r="AC9" s="15">
        <f>SUMIF('PIB Municipios 2021'!$A$8:$A$132,$A9,'PIB Municipios 2021'!AH$8:AH$132)</f>
        <v>66.848524673371145</v>
      </c>
      <c r="AD9" s="15">
        <f>SUMIF('PIB Municipios 2021'!$A$8:$A$132,$A9,'PIB Municipios 2021'!AI$8:AI$132)</f>
        <v>90.947273965839941</v>
      </c>
      <c r="AE9" s="16">
        <f>SUMIF('PIB Municipios 2021'!$A$8:$A$132,$A9,'PIB Municipios 2021'!AJ$8:AJ$132)</f>
        <v>257.36240563370058</v>
      </c>
      <c r="AF9" s="15">
        <f>SUMIF('PIB Municipios 2021'!$A$8:$A$132,$A9,'PIB Municipios 2021'!AK$8:AK$132)</f>
        <v>46.440136517222683</v>
      </c>
      <c r="AG9" s="15">
        <f>SUMIF('PIB Municipios 2021'!$A$8:$A$132,$A9,'PIB Municipios 2021'!AL$8:AL$132)</f>
        <v>25.861645557554223</v>
      </c>
      <c r="AH9" s="16">
        <f>SUMIF('PIB Municipios 2021'!$A$8:$A$132,$A9,'PIB Municipios 2021'!AM$8:AM$132)</f>
        <v>72.301782074776924</v>
      </c>
      <c r="AI9" s="15">
        <f>SUMIF('PIB Municipios 2021'!$A$8:$A$132,$A9,'PIB Municipios 2021'!AN$8:AN$132)</f>
        <v>3184.5552613491072</v>
      </c>
      <c r="AJ9" s="15">
        <f>SUMIF('PIB Municipios 2021'!$A$8:$A$132,$A9,'PIB Municipios 2021'!AO$8:AO$132)</f>
        <v>315.56824296532199</v>
      </c>
      <c r="AK9" s="16">
        <f>SUMIF('PIB Municipios 2021'!$A$8:$A$132,$A9,'PIB Municipios 2021'!AP$8:AP$132)</f>
        <v>3500.1235043144297</v>
      </c>
      <c r="AL9" s="19">
        <f>SUMIF('PIB Municipios 2021'!$A$8:$A$132,$A9,'PIB Municipios 2021'!AQ$8:AQ$132)</f>
        <v>1.9836280633765774E-2</v>
      </c>
    </row>
    <row r="10" spans="1:40" ht="15" x14ac:dyDescent="0.2">
      <c r="A10" s="20" t="s">
        <v>14</v>
      </c>
      <c r="B10" s="14" t="s">
        <v>4</v>
      </c>
      <c r="C10" s="15">
        <f>SUMIF('PIB Municipios 2021'!$A$8:$A$132,$A10,'PIB Municipios 2021'!H$8:H$132)</f>
        <v>69.65186961152304</v>
      </c>
      <c r="D10" s="15">
        <f>SUMIF('PIB Municipios 2021'!$A$8:$A$132,$A10,'PIB Municipios 2021'!I$8:I$132)</f>
        <v>191.60479497990585</v>
      </c>
      <c r="E10" s="15">
        <f>SUMIF('PIB Municipios 2021'!$A$8:$A$132,$A10,'PIB Municipios 2021'!J$8:J$132)</f>
        <v>447.59605356428398</v>
      </c>
      <c r="F10" s="15">
        <f>SUMIF('PIB Municipios 2021'!$A$8:$A$132,$A10,'PIB Municipios 2021'!K$8:K$132)</f>
        <v>3.1025453562925001</v>
      </c>
      <c r="G10" s="15">
        <f>SUMIF('PIB Municipios 2021'!$A$8:$A$132,$A10,'PIB Municipios 2021'!L$8:L$132)</f>
        <v>0</v>
      </c>
      <c r="H10" s="16">
        <f>SUMIF('PIB Municipios 2021'!$A$8:$A$132,$A10,'PIB Municipios 2021'!M$8:M$132)</f>
        <v>711.95526351200533</v>
      </c>
      <c r="I10" s="15">
        <f>SUMIF('PIB Municipios 2021'!$A$8:$A$132,$A10,'PIB Municipios 2021'!N$8:N$132)</f>
        <v>0</v>
      </c>
      <c r="J10" s="15">
        <f>SUMIF('PIB Municipios 2021'!$A$8:$A$132,$A10,'PIB Municipios 2021'!O$8:O$132)</f>
        <v>0</v>
      </c>
      <c r="K10" s="15">
        <f>SUMIF('PIB Municipios 2021'!$A$8:$A$132,$A10,'PIB Municipios 2021'!P$8:P$132)</f>
        <v>1840.498253490648</v>
      </c>
      <c r="L10" s="15">
        <f>SUMIF('PIB Municipios 2021'!$A$8:$A$132,$A10,'PIB Municipios 2021'!Q$8:Q$132)</f>
        <v>1.2473344500629584</v>
      </c>
      <c r="M10" s="16">
        <f>SUMIF('PIB Municipios 2021'!$A$8:$A$132,$A10,'PIB Municipios 2021'!R$8:R$132)</f>
        <v>1841.7455879407112</v>
      </c>
      <c r="N10" s="16">
        <f>SUMIF('PIB Municipios 2021'!$A$8:$A$132,$A10,'PIB Municipios 2021'!S$8:S$132)</f>
        <v>424.98668488717152</v>
      </c>
      <c r="O10" s="15">
        <f>SUMIF('PIB Municipios 2021'!$A$8:$A$132,$A10,'PIB Municipios 2021'!T$8:T$132)</f>
        <v>623.01271209773631</v>
      </c>
      <c r="P10" s="15">
        <f>SUMIF('PIB Municipios 2021'!$A$8:$A$132,$A10,'PIB Municipios 2021'!U$8:U$132)</f>
        <v>12.512337232257408</v>
      </c>
      <c r="Q10" s="16">
        <f>SUMIF('PIB Municipios 2021'!$A$8:$A$132,$A10,'PIB Municipios 2021'!V$8:V$132)</f>
        <v>635.52504932999352</v>
      </c>
      <c r="R10" s="15">
        <f>SUMIF('PIB Municipios 2021'!$A$8:$A$132,$A10,'PIB Municipios 2021'!W$8:W$132)</f>
        <v>205.911530342514</v>
      </c>
      <c r="S10" s="15">
        <f>SUMIF('PIB Municipios 2021'!$A$8:$A$132,$A10,'PIB Municipios 2021'!X$8:X$132)</f>
        <v>82.985570162068129</v>
      </c>
      <c r="T10" s="17">
        <f>SUMIF('PIB Municipios 2021'!$A$8:$A$132,$A10,'PIB Municipios 2021'!Y$8:Y$132)</f>
        <v>288.89710050458211</v>
      </c>
      <c r="U10" s="15">
        <f>SUMIF('PIB Municipios 2021'!$A$8:$A$132,$A10,'PIB Municipios 2021'!Z$8:Z$132)</f>
        <v>397.20008956792589</v>
      </c>
      <c r="V10" s="15">
        <f>SUMIF('PIB Municipios 2021'!$A$8:$A$132,$A10,'PIB Municipios 2021'!AA$8:AA$132)</f>
        <v>167.24780811047992</v>
      </c>
      <c r="W10" s="16">
        <f>SUMIF('PIB Municipios 2021'!$A$8:$A$132,$A10,'PIB Municipios 2021'!AB$8:AB$132)</f>
        <v>564.44789767840587</v>
      </c>
      <c r="X10" s="16">
        <f>SUMIF('PIB Municipios 2021'!$A$8:$A$132,$A10,'PIB Municipios 2021'!AC$8:AC$132)</f>
        <v>87.993311147674206</v>
      </c>
      <c r="Y10" s="16">
        <f>SUMIF('PIB Municipios 2021'!$A$8:$A$132,$A10,'PIB Municipios 2021'!AD$8:AD$132)</f>
        <v>27.232378638758355</v>
      </c>
      <c r="Z10" s="16">
        <f>SUMIF('PIB Municipios 2021'!$A$8:$A$132,$A10,'PIB Municipios 2021'!AE$8:AE$132)</f>
        <v>294.22916631081654</v>
      </c>
      <c r="AA10" s="16">
        <f>SUMIF('PIB Municipios 2021'!$A$8:$A$132,$A10,'PIB Municipios 2021'!AF$8:AF$132)</f>
        <v>470.99437779699537</v>
      </c>
      <c r="AB10" s="15">
        <f>SUMIF('PIB Municipios 2021'!$A$8:$A$132,$A10,'PIB Municipios 2021'!AG$8:AG$132)</f>
        <v>189.884708816022</v>
      </c>
      <c r="AC10" s="15">
        <f>SUMIF('PIB Municipios 2021'!$A$8:$A$132,$A10,'PIB Municipios 2021'!AH$8:AH$132)</f>
        <v>126.14435099142148</v>
      </c>
      <c r="AD10" s="15">
        <f>SUMIF('PIB Municipios 2021'!$A$8:$A$132,$A10,'PIB Municipios 2021'!AI$8:AI$132)</f>
        <v>220.28743249629338</v>
      </c>
      <c r="AE10" s="16">
        <f>SUMIF('PIB Municipios 2021'!$A$8:$A$132,$A10,'PIB Municipios 2021'!AJ$8:AJ$132)</f>
        <v>536.31649230373694</v>
      </c>
      <c r="AF10" s="15">
        <f>SUMIF('PIB Municipios 2021'!$A$8:$A$132,$A10,'PIB Municipios 2021'!AK$8:AK$132)</f>
        <v>92.001452347891217</v>
      </c>
      <c r="AG10" s="15">
        <f>SUMIF('PIB Municipios 2021'!$A$8:$A$132,$A10,'PIB Municipios 2021'!AL$8:AL$132)</f>
        <v>40.100246591325835</v>
      </c>
      <c r="AH10" s="16">
        <f>SUMIF('PIB Municipios 2021'!$A$8:$A$132,$A10,'PIB Municipios 2021'!AM$8:AM$132)</f>
        <v>132.10169893921704</v>
      </c>
      <c r="AI10" s="15">
        <f>SUMIF('PIB Municipios 2021'!$A$8:$A$132,$A10,'PIB Municipios 2021'!AN$8:AN$132)</f>
        <v>6016.4250089900679</v>
      </c>
      <c r="AJ10" s="15">
        <f>SUMIF('PIB Municipios 2021'!$A$8:$A$132,$A10,'PIB Municipios 2021'!AO$8:AO$132)</f>
        <v>596.18769756103893</v>
      </c>
      <c r="AK10" s="16">
        <f>SUMIF('PIB Municipios 2021'!$A$8:$A$132,$A10,'PIB Municipios 2021'!AP$8:AP$132)</f>
        <v>6612.6127065511064</v>
      </c>
      <c r="AL10" s="19">
        <f>SUMIF('PIB Municipios 2021'!$A$8:$A$132,$A10,'PIB Municipios 2021'!AQ$8:AQ$132)</f>
        <v>3.7475717987627256E-2</v>
      </c>
    </row>
    <row r="11" spans="1:40" ht="15" x14ac:dyDescent="0.2">
      <c r="A11" s="20" t="s">
        <v>15</v>
      </c>
      <c r="B11" s="14" t="s">
        <v>5</v>
      </c>
      <c r="C11" s="15">
        <f>SUMIF('PIB Municipios 2021'!$A$8:$A$132,$A11,'PIB Municipios 2021'!H$8:H$132)</f>
        <v>118.53857676656183</v>
      </c>
      <c r="D11" s="15">
        <f>SUMIF('PIB Municipios 2021'!$A$8:$A$132,$A11,'PIB Municipios 2021'!I$8:I$132)</f>
        <v>417.01133658544973</v>
      </c>
      <c r="E11" s="15">
        <f>SUMIF('PIB Municipios 2021'!$A$8:$A$132,$A11,'PIB Municipios 2021'!J$8:J$132)</f>
        <v>1873.2913554547699</v>
      </c>
      <c r="F11" s="15">
        <f>SUMIF('PIB Municipios 2021'!$A$8:$A$132,$A11,'PIB Municipios 2021'!K$8:K$132)</f>
        <v>2.2653577338983109</v>
      </c>
      <c r="G11" s="15">
        <f>SUMIF('PIB Municipios 2021'!$A$8:$A$132,$A11,'PIB Municipios 2021'!L$8:L$132)</f>
        <v>0</v>
      </c>
      <c r="H11" s="16">
        <f>SUMIF('PIB Municipios 2021'!$A$8:$A$132,$A11,'PIB Municipios 2021'!M$8:M$132)</f>
        <v>2411.1066265406794</v>
      </c>
      <c r="I11" s="15">
        <f>SUMIF('PIB Municipios 2021'!$A$8:$A$132,$A11,'PIB Municipios 2021'!N$8:N$132)</f>
        <v>0</v>
      </c>
      <c r="J11" s="15">
        <f>SUMIF('PIB Municipios 2021'!$A$8:$A$132,$A11,'PIB Municipios 2021'!O$8:O$132)</f>
        <v>0</v>
      </c>
      <c r="K11" s="15">
        <f>SUMIF('PIB Municipios 2021'!$A$8:$A$132,$A11,'PIB Municipios 2021'!P$8:P$132)</f>
        <v>33.605712176122161</v>
      </c>
      <c r="L11" s="15">
        <f>SUMIF('PIB Municipios 2021'!$A$8:$A$132,$A11,'PIB Municipios 2021'!Q$8:Q$132)</f>
        <v>0</v>
      </c>
      <c r="M11" s="16">
        <f>SUMIF('PIB Municipios 2021'!$A$8:$A$132,$A11,'PIB Municipios 2021'!R$8:R$132)</f>
        <v>33.605712176122161</v>
      </c>
      <c r="N11" s="16">
        <f>SUMIF('PIB Municipios 2021'!$A$8:$A$132,$A11,'PIB Municipios 2021'!S$8:S$132)</f>
        <v>776.67239345133362</v>
      </c>
      <c r="O11" s="15">
        <f>SUMIF('PIB Municipios 2021'!$A$8:$A$132,$A11,'PIB Municipios 2021'!T$8:T$132)</f>
        <v>215.59618806274568</v>
      </c>
      <c r="P11" s="15">
        <f>SUMIF('PIB Municipios 2021'!$A$8:$A$132,$A11,'PIB Municipios 2021'!U$8:U$132)</f>
        <v>15.579548391326934</v>
      </c>
      <c r="Q11" s="16">
        <f>SUMIF('PIB Municipios 2021'!$A$8:$A$132,$A11,'PIB Municipios 2021'!V$8:V$132)</f>
        <v>231.17573645407265</v>
      </c>
      <c r="R11" s="15">
        <f>SUMIF('PIB Municipios 2021'!$A$8:$A$132,$A11,'PIB Municipios 2021'!W$8:W$132)</f>
        <v>256.04182408823732</v>
      </c>
      <c r="S11" s="15">
        <f>SUMIF('PIB Municipios 2021'!$A$8:$A$132,$A11,'PIB Municipios 2021'!X$8:X$132)</f>
        <v>66.061963468816785</v>
      </c>
      <c r="T11" s="17">
        <f>SUMIF('PIB Municipios 2021'!$A$8:$A$132,$A11,'PIB Municipios 2021'!Y$8:Y$132)</f>
        <v>322.10378755705409</v>
      </c>
      <c r="U11" s="15">
        <f>SUMIF('PIB Municipios 2021'!$A$8:$A$132,$A11,'PIB Municipios 2021'!Z$8:Z$132)</f>
        <v>501.90431259478538</v>
      </c>
      <c r="V11" s="15">
        <f>SUMIF('PIB Municipios 2021'!$A$8:$A$132,$A11,'PIB Municipios 2021'!AA$8:AA$132)</f>
        <v>241.24106840099043</v>
      </c>
      <c r="W11" s="16">
        <f>SUMIF('PIB Municipios 2021'!$A$8:$A$132,$A11,'PIB Municipios 2021'!AB$8:AB$132)</f>
        <v>743.14538099577589</v>
      </c>
      <c r="X11" s="16">
        <f>SUMIF('PIB Municipios 2021'!$A$8:$A$132,$A11,'PIB Municipios 2021'!AC$8:AC$132)</f>
        <v>96.850973676892806</v>
      </c>
      <c r="Y11" s="16">
        <f>SUMIF('PIB Municipios 2021'!$A$8:$A$132,$A11,'PIB Municipios 2021'!AD$8:AD$132)</f>
        <v>76.956018028023806</v>
      </c>
      <c r="Z11" s="16">
        <f>SUMIF('PIB Municipios 2021'!$A$8:$A$132,$A11,'PIB Municipios 2021'!AE$8:AE$132)</f>
        <v>344.36911865051769</v>
      </c>
      <c r="AA11" s="16">
        <f>SUMIF('PIB Municipios 2021'!$A$8:$A$132,$A11,'PIB Municipios 2021'!AF$8:AF$132)</f>
        <v>418.03857503018014</v>
      </c>
      <c r="AB11" s="15">
        <f>SUMIF('PIB Municipios 2021'!$A$8:$A$132,$A11,'PIB Municipios 2021'!AG$8:AG$132)</f>
        <v>266.2802507289735</v>
      </c>
      <c r="AC11" s="15">
        <f>SUMIF('PIB Municipios 2021'!$A$8:$A$132,$A11,'PIB Municipios 2021'!AH$8:AH$132)</f>
        <v>242.56536354740828</v>
      </c>
      <c r="AD11" s="15">
        <f>SUMIF('PIB Municipios 2021'!$A$8:$A$132,$A11,'PIB Municipios 2021'!AI$8:AI$132)</f>
        <v>234.69862075439761</v>
      </c>
      <c r="AE11" s="16">
        <f>SUMIF('PIB Municipios 2021'!$A$8:$A$132,$A11,'PIB Municipios 2021'!AJ$8:AJ$132)</f>
        <v>743.54423503077919</v>
      </c>
      <c r="AF11" s="15">
        <f>SUMIF('PIB Municipios 2021'!$A$8:$A$132,$A11,'PIB Municipios 2021'!AK$8:AK$132)</f>
        <v>85.55407082396799</v>
      </c>
      <c r="AG11" s="15">
        <f>SUMIF('PIB Municipios 2021'!$A$8:$A$132,$A11,'PIB Municipios 2021'!AL$8:AL$132)</f>
        <v>62.58471379139889</v>
      </c>
      <c r="AH11" s="16">
        <f>SUMIF('PIB Municipios 2021'!$A$8:$A$132,$A11,'PIB Municipios 2021'!AM$8:AM$132)</f>
        <v>148.13878461536692</v>
      </c>
      <c r="AI11" s="15">
        <f>SUMIF('PIB Municipios 2021'!$A$8:$A$132,$A11,'PIB Municipios 2021'!AN$8:AN$132)</f>
        <v>6345.7073422067988</v>
      </c>
      <c r="AJ11" s="15">
        <f>SUMIF('PIB Municipios 2021'!$A$8:$A$132,$A11,'PIB Municipios 2021'!AO$8:AO$132)</f>
        <v>628.81738642023117</v>
      </c>
      <c r="AK11" s="16">
        <f>SUMIF('PIB Municipios 2021'!$A$8:$A$132,$A11,'PIB Municipios 2021'!AP$8:AP$132)</f>
        <v>6974.5247286270296</v>
      </c>
      <c r="AL11" s="19">
        <f>SUMIF('PIB Municipios 2021'!$A$8:$A$132,$A11,'PIB Municipios 2021'!AQ$8:AQ$132)</f>
        <v>3.9526785164480424E-2</v>
      </c>
    </row>
    <row r="12" spans="1:40" ht="15" x14ac:dyDescent="0.2">
      <c r="A12" s="18" t="s">
        <v>16</v>
      </c>
      <c r="B12" s="14" t="s">
        <v>6</v>
      </c>
      <c r="C12" s="15">
        <f>SUMIF('PIB Municipios 2021'!$A$8:$A$132,$A12,'PIB Municipios 2021'!H$8:H$132)</f>
        <v>308.03799918186905</v>
      </c>
      <c r="D12" s="15">
        <f>SUMIF('PIB Municipios 2021'!$A$8:$A$132,$A12,'PIB Municipios 2021'!I$8:I$132)</f>
        <v>156.33560579995921</v>
      </c>
      <c r="E12" s="15">
        <f>SUMIF('PIB Municipios 2021'!$A$8:$A$132,$A12,'PIB Municipios 2021'!J$8:J$132)</f>
        <v>261.25267874554015</v>
      </c>
      <c r="F12" s="15">
        <f>SUMIF('PIB Municipios 2021'!$A$8:$A$132,$A12,'PIB Municipios 2021'!K$8:K$132)</f>
        <v>1.3654042202978987</v>
      </c>
      <c r="G12" s="15">
        <f>SUMIF('PIB Municipios 2021'!$A$8:$A$132,$A12,'PIB Municipios 2021'!L$8:L$132)</f>
        <v>0</v>
      </c>
      <c r="H12" s="16">
        <f>SUMIF('PIB Municipios 2021'!$A$8:$A$132,$A12,'PIB Municipios 2021'!M$8:M$132)</f>
        <v>726.99168794766626</v>
      </c>
      <c r="I12" s="15">
        <f>SUMIF('PIB Municipios 2021'!$A$8:$A$132,$A12,'PIB Municipios 2021'!N$8:N$132)</f>
        <v>0</v>
      </c>
      <c r="J12" s="15">
        <f>SUMIF('PIB Municipios 2021'!$A$8:$A$132,$A12,'PIB Municipios 2021'!O$8:O$132)</f>
        <v>0</v>
      </c>
      <c r="K12" s="15">
        <f>SUMIF('PIB Municipios 2021'!$A$8:$A$132,$A12,'PIB Municipios 2021'!P$8:P$132)</f>
        <v>829.93219696100311</v>
      </c>
      <c r="L12" s="15">
        <f>SUMIF('PIB Municipios 2021'!$A$8:$A$132,$A12,'PIB Municipios 2021'!Q$8:Q$132)</f>
        <v>0</v>
      </c>
      <c r="M12" s="16">
        <f>SUMIF('PIB Municipios 2021'!$A$8:$A$132,$A12,'PIB Municipios 2021'!R$8:R$132)</f>
        <v>829.93219696100311</v>
      </c>
      <c r="N12" s="16">
        <f>SUMIF('PIB Municipios 2021'!$A$8:$A$132,$A12,'PIB Municipios 2021'!S$8:S$132)</f>
        <v>417.4445297490787</v>
      </c>
      <c r="O12" s="15">
        <f>SUMIF('PIB Municipios 2021'!$A$8:$A$132,$A12,'PIB Municipios 2021'!T$8:T$132)</f>
        <v>55.864835883653406</v>
      </c>
      <c r="P12" s="15">
        <f>SUMIF('PIB Municipios 2021'!$A$8:$A$132,$A12,'PIB Municipios 2021'!U$8:U$132)</f>
        <v>14.423402799430587</v>
      </c>
      <c r="Q12" s="16">
        <f>SUMIF('PIB Municipios 2021'!$A$8:$A$132,$A12,'PIB Municipios 2021'!V$8:V$132)</f>
        <v>70.288238683083989</v>
      </c>
      <c r="R12" s="15">
        <f>SUMIF('PIB Municipios 2021'!$A$8:$A$132,$A12,'PIB Municipios 2021'!W$8:W$132)</f>
        <v>250.2366093927387</v>
      </c>
      <c r="S12" s="15">
        <f>SUMIF('PIB Municipios 2021'!$A$8:$A$132,$A12,'PIB Municipios 2021'!X$8:X$132)</f>
        <v>45.498662601048039</v>
      </c>
      <c r="T12" s="17">
        <f>SUMIF('PIB Municipios 2021'!$A$8:$A$132,$A12,'PIB Municipios 2021'!Y$8:Y$132)</f>
        <v>295.73527199378674</v>
      </c>
      <c r="U12" s="15">
        <f>SUMIF('PIB Municipios 2021'!$A$8:$A$132,$A12,'PIB Municipios 2021'!Z$8:Z$132)</f>
        <v>426.39857672465348</v>
      </c>
      <c r="V12" s="15">
        <f>SUMIF('PIB Municipios 2021'!$A$8:$A$132,$A12,'PIB Municipios 2021'!AA$8:AA$132)</f>
        <v>177.99883334556137</v>
      </c>
      <c r="W12" s="16">
        <f>SUMIF('PIB Municipios 2021'!$A$8:$A$132,$A12,'PIB Municipios 2021'!AB$8:AB$132)</f>
        <v>604.39741007021473</v>
      </c>
      <c r="X12" s="16">
        <f>SUMIF('PIB Municipios 2021'!$A$8:$A$132,$A12,'PIB Municipios 2021'!AC$8:AC$132)</f>
        <v>95.186861663427095</v>
      </c>
      <c r="Y12" s="16">
        <f>SUMIF('PIB Municipios 2021'!$A$8:$A$132,$A12,'PIB Municipios 2021'!AD$8:AD$132)</f>
        <v>30.992808029581703</v>
      </c>
      <c r="Z12" s="16">
        <f>SUMIF('PIB Municipios 2021'!$A$8:$A$132,$A12,'PIB Municipios 2021'!AE$8:AE$132)</f>
        <v>328.8258103456875</v>
      </c>
      <c r="AA12" s="16">
        <f>SUMIF('PIB Municipios 2021'!$A$8:$A$132,$A12,'PIB Municipios 2021'!AF$8:AF$132)</f>
        <v>384.76678829105731</v>
      </c>
      <c r="AB12" s="15">
        <f>SUMIF('PIB Municipios 2021'!$A$8:$A$132,$A12,'PIB Municipios 2021'!AG$8:AG$132)</f>
        <v>273.84150677059569</v>
      </c>
      <c r="AC12" s="15">
        <f>SUMIF('PIB Municipios 2021'!$A$8:$A$132,$A12,'PIB Municipios 2021'!AH$8:AH$132)</f>
        <v>133.46177882061289</v>
      </c>
      <c r="AD12" s="15">
        <f>SUMIF('PIB Municipios 2021'!$A$8:$A$132,$A12,'PIB Municipios 2021'!AI$8:AI$132)</f>
        <v>229.46369607868832</v>
      </c>
      <c r="AE12" s="16">
        <f>SUMIF('PIB Municipios 2021'!$A$8:$A$132,$A12,'PIB Municipios 2021'!AJ$8:AJ$132)</f>
        <v>636.76698166989684</v>
      </c>
      <c r="AF12" s="15">
        <f>SUMIF('PIB Municipios 2021'!$A$8:$A$132,$A12,'PIB Municipios 2021'!AK$8:AK$132)</f>
        <v>73.356915155776221</v>
      </c>
      <c r="AG12" s="15">
        <f>SUMIF('PIB Municipios 2021'!$A$8:$A$132,$A12,'PIB Municipios 2021'!AL$8:AL$132)</f>
        <v>59.970164717716059</v>
      </c>
      <c r="AH12" s="16">
        <f>SUMIF('PIB Municipios 2021'!$A$8:$A$132,$A12,'PIB Municipios 2021'!AM$8:AM$132)</f>
        <v>133.32707987349227</v>
      </c>
      <c r="AI12" s="15">
        <f>SUMIF('PIB Municipios 2021'!$A$8:$A$132,$A12,'PIB Municipios 2021'!AN$8:AN$132)</f>
        <v>4554.6556652779764</v>
      </c>
      <c r="AJ12" s="15">
        <f>SUMIF('PIB Municipios 2021'!$A$8:$A$132,$A12,'PIB Municipios 2021'!AO$8:AO$132)</f>
        <v>451.33607918454504</v>
      </c>
      <c r="AK12" s="16">
        <f>SUMIF('PIB Municipios 2021'!$A$8:$A$132,$A12,'PIB Municipios 2021'!AP$8:AP$132)</f>
        <v>5005.9917444625225</v>
      </c>
      <c r="AL12" s="19">
        <f>SUMIF('PIB Municipios 2021'!$A$8:$A$132,$A12,'PIB Municipios 2021'!AQ$8:AQ$132)</f>
        <v>2.8370500918344956E-2</v>
      </c>
    </row>
    <row r="13" spans="1:40" ht="15" x14ac:dyDescent="0.2">
      <c r="A13" s="18" t="s">
        <v>17</v>
      </c>
      <c r="B13" s="14" t="s">
        <v>7</v>
      </c>
      <c r="C13" s="15">
        <f>SUMIF('PIB Municipios 2021'!$A$8:$A$132,$A13,'PIB Municipios 2021'!H$8:H$132)</f>
        <v>182.89528150289442</v>
      </c>
      <c r="D13" s="15">
        <f>SUMIF('PIB Municipios 2021'!$A$8:$A$132,$A13,'PIB Municipios 2021'!I$8:I$132)</f>
        <v>1290.0292188704661</v>
      </c>
      <c r="E13" s="15">
        <f>SUMIF('PIB Municipios 2021'!$A$8:$A$132,$A13,'PIB Municipios 2021'!J$8:J$132)</f>
        <v>836.46265580000909</v>
      </c>
      <c r="F13" s="15">
        <f>SUMIF('PIB Municipios 2021'!$A$8:$A$132,$A13,'PIB Municipios 2021'!K$8:K$132)</f>
        <v>24.310366275077694</v>
      </c>
      <c r="G13" s="15">
        <f>SUMIF('PIB Municipios 2021'!$A$8:$A$132,$A13,'PIB Municipios 2021'!L$8:L$132)</f>
        <v>0</v>
      </c>
      <c r="H13" s="16">
        <f>SUMIF('PIB Municipios 2021'!$A$8:$A$132,$A13,'PIB Municipios 2021'!M$8:M$132)</f>
        <v>2333.6975224484481</v>
      </c>
      <c r="I13" s="15">
        <f>SUMIF('PIB Municipios 2021'!$A$8:$A$132,$A13,'PIB Municipios 2021'!N$8:N$132)</f>
        <v>0</v>
      </c>
      <c r="J13" s="15">
        <f>SUMIF('PIB Municipios 2021'!$A$8:$A$132,$A13,'PIB Municipios 2021'!O$8:O$132)</f>
        <v>0</v>
      </c>
      <c r="K13" s="15">
        <f>SUMIF('PIB Municipios 2021'!$A$8:$A$132,$A13,'PIB Municipios 2021'!P$8:P$132)</f>
        <v>7.386487148900537</v>
      </c>
      <c r="L13" s="15">
        <f>SUMIF('PIB Municipios 2021'!$A$8:$A$132,$A13,'PIB Municipios 2021'!Q$8:Q$132)</f>
        <v>17.965971028944374</v>
      </c>
      <c r="M13" s="16">
        <f>SUMIF('PIB Municipios 2021'!$A$8:$A$132,$A13,'PIB Municipios 2021'!R$8:R$132)</f>
        <v>25.352458177844913</v>
      </c>
      <c r="N13" s="16">
        <f>SUMIF('PIB Municipios 2021'!$A$8:$A$132,$A13,'PIB Municipios 2021'!S$8:S$132)</f>
        <v>2735.7070929494857</v>
      </c>
      <c r="O13" s="15">
        <f>SUMIF('PIB Municipios 2021'!$A$8:$A$132,$A13,'PIB Municipios 2021'!T$8:T$132)</f>
        <v>1170.981113689628</v>
      </c>
      <c r="P13" s="15">
        <f>SUMIF('PIB Municipios 2021'!$A$8:$A$132,$A13,'PIB Municipios 2021'!U$8:U$132)</f>
        <v>61.921498752598296</v>
      </c>
      <c r="Q13" s="16">
        <f>SUMIF('PIB Municipios 2021'!$A$8:$A$132,$A13,'PIB Municipios 2021'!V$8:V$132)</f>
        <v>1232.9026124422255</v>
      </c>
      <c r="R13" s="15">
        <f>SUMIF('PIB Municipios 2021'!$A$8:$A$132,$A13,'PIB Municipios 2021'!W$8:W$132)</f>
        <v>655.29725517365296</v>
      </c>
      <c r="S13" s="15">
        <f>SUMIF('PIB Municipios 2021'!$A$8:$A$132,$A13,'PIB Municipios 2021'!X$8:X$132)</f>
        <v>425.98925363753011</v>
      </c>
      <c r="T13" s="17">
        <f>SUMIF('PIB Municipios 2021'!$A$8:$A$132,$A13,'PIB Municipios 2021'!Y$8:Y$132)</f>
        <v>1081.286508811183</v>
      </c>
      <c r="U13" s="15">
        <f>SUMIF('PIB Municipios 2021'!$A$8:$A$132,$A13,'PIB Municipios 2021'!Z$8:Z$132)</f>
        <v>2162.2886813644909</v>
      </c>
      <c r="V13" s="15">
        <f>SUMIF('PIB Municipios 2021'!$A$8:$A$132,$A13,'PIB Municipios 2021'!AA$8:AA$132)</f>
        <v>948.89350781289306</v>
      </c>
      <c r="W13" s="16">
        <f>SUMIF('PIB Municipios 2021'!$A$8:$A$132,$A13,'PIB Municipios 2021'!AB$8:AB$132)</f>
        <v>3111.1821891773839</v>
      </c>
      <c r="X13" s="16">
        <f>SUMIF('PIB Municipios 2021'!$A$8:$A$132,$A13,'PIB Municipios 2021'!AC$8:AC$132)</f>
        <v>439.58261229473561</v>
      </c>
      <c r="Y13" s="16">
        <f>SUMIF('PIB Municipios 2021'!$A$8:$A$132,$A13,'PIB Municipios 2021'!AD$8:AD$132)</f>
        <v>322.01670955052333</v>
      </c>
      <c r="Z13" s="16">
        <f>SUMIF('PIB Municipios 2021'!$A$8:$A$132,$A13,'PIB Municipios 2021'!AE$8:AE$132)</f>
        <v>1636.1186427265841</v>
      </c>
      <c r="AA13" s="16">
        <f>SUMIF('PIB Municipios 2021'!$A$8:$A$132,$A13,'PIB Municipios 2021'!AF$8:AF$132)</f>
        <v>1348.2152151349023</v>
      </c>
      <c r="AB13" s="15">
        <f>SUMIF('PIB Municipios 2021'!$A$8:$A$132,$A13,'PIB Municipios 2021'!AG$8:AG$132)</f>
        <v>584.25692146395761</v>
      </c>
      <c r="AC13" s="15">
        <f>SUMIF('PIB Municipios 2021'!$A$8:$A$132,$A13,'PIB Municipios 2021'!AH$8:AH$132)</f>
        <v>554.81175793281352</v>
      </c>
      <c r="AD13" s="15">
        <f>SUMIF('PIB Municipios 2021'!$A$8:$A$132,$A13,'PIB Municipios 2021'!AI$8:AI$132)</f>
        <v>520.41190334765622</v>
      </c>
      <c r="AE13" s="16">
        <f>SUMIF('PIB Municipios 2021'!$A$8:$A$132,$A13,'PIB Municipios 2021'!AJ$8:AJ$132)</f>
        <v>1659.4805827444272</v>
      </c>
      <c r="AF13" s="15">
        <f>SUMIF('PIB Municipios 2021'!$A$8:$A$132,$A13,'PIB Municipios 2021'!AK$8:AK$132)</f>
        <v>278.79323881192346</v>
      </c>
      <c r="AG13" s="15">
        <f>SUMIF('PIB Municipios 2021'!$A$8:$A$132,$A13,'PIB Municipios 2021'!AL$8:AL$132)</f>
        <v>147.46827464345205</v>
      </c>
      <c r="AH13" s="16">
        <f>SUMIF('PIB Municipios 2021'!$A$8:$A$132,$A13,'PIB Municipios 2021'!AM$8:AM$132)</f>
        <v>426.26151345537556</v>
      </c>
      <c r="AI13" s="15">
        <f>SUMIF('PIB Municipios 2021'!$A$8:$A$132,$A13,'PIB Municipios 2021'!AN$8:AN$132)</f>
        <v>16351.803659913117</v>
      </c>
      <c r="AJ13" s="15">
        <f>SUMIF('PIB Municipios 2021'!$A$8:$A$132,$A13,'PIB Municipios 2021'!AO$8:AO$132)</f>
        <v>1620.3549716661757</v>
      </c>
      <c r="AK13" s="16">
        <f>SUMIF('PIB Municipios 2021'!$A$8:$A$132,$A13,'PIB Municipios 2021'!AP$8:AP$132)</f>
        <v>17972.158631579299</v>
      </c>
      <c r="AL13" s="19">
        <f>SUMIF('PIB Municipios 2021'!$A$8:$A$132,$A13,'PIB Municipios 2021'!AQ$8:AQ$132)</f>
        <v>0.10185377223721445</v>
      </c>
    </row>
    <row r="14" spans="1:40" ht="15" x14ac:dyDescent="0.2">
      <c r="A14" s="20" t="s">
        <v>18</v>
      </c>
      <c r="B14" s="14" t="s">
        <v>8</v>
      </c>
      <c r="C14" s="15">
        <f>SUMIF('PIB Municipios 2021'!$A$8:$A$132,$A14,'PIB Municipios 2021'!H$8:H$132)</f>
        <v>772.89036296987763</v>
      </c>
      <c r="D14" s="15">
        <f>SUMIF('PIB Municipios 2021'!$A$8:$A$132,$A14,'PIB Municipios 2021'!I$8:I$132)</f>
        <v>953.97070210148183</v>
      </c>
      <c r="E14" s="15">
        <f>SUMIF('PIB Municipios 2021'!$A$8:$A$132,$A14,'PIB Municipios 2021'!J$8:J$132)</f>
        <v>524.04997466229111</v>
      </c>
      <c r="F14" s="15">
        <f>SUMIF('PIB Municipios 2021'!$A$8:$A$132,$A14,'PIB Municipios 2021'!K$8:K$132)</f>
        <v>7.2301272899041429</v>
      </c>
      <c r="G14" s="15">
        <f>SUMIF('PIB Municipios 2021'!$A$8:$A$132,$A14,'PIB Municipios 2021'!L$8:L$132)</f>
        <v>0</v>
      </c>
      <c r="H14" s="16">
        <f>SUMIF('PIB Municipios 2021'!$A$8:$A$132,$A14,'PIB Municipios 2021'!M$8:M$132)</f>
        <v>2258.1411670235548</v>
      </c>
      <c r="I14" s="15">
        <f>SUMIF('PIB Municipios 2021'!$A$8:$A$132,$A14,'PIB Municipios 2021'!N$8:N$132)</f>
        <v>18.117562070795934</v>
      </c>
      <c r="J14" s="15">
        <f>SUMIF('PIB Municipios 2021'!$A$8:$A$132,$A14,'PIB Municipios 2021'!O$8:O$132)</f>
        <v>0</v>
      </c>
      <c r="K14" s="15">
        <f>SUMIF('PIB Municipios 2021'!$A$8:$A$132,$A14,'PIB Municipios 2021'!P$8:P$132)</f>
        <v>27.284662561684321</v>
      </c>
      <c r="L14" s="15">
        <f>SUMIF('PIB Municipios 2021'!$A$8:$A$132,$A14,'PIB Municipios 2021'!Q$8:Q$132)</f>
        <v>0.22007407481371194</v>
      </c>
      <c r="M14" s="16">
        <f>SUMIF('PIB Municipios 2021'!$A$8:$A$132,$A14,'PIB Municipios 2021'!R$8:R$132)</f>
        <v>45.622298707293972</v>
      </c>
      <c r="N14" s="16">
        <f>SUMIF('PIB Municipios 2021'!$A$8:$A$132,$A14,'PIB Municipios 2021'!S$8:S$132)</f>
        <v>412.78012136107907</v>
      </c>
      <c r="O14" s="15">
        <f>SUMIF('PIB Municipios 2021'!$A$8:$A$132,$A14,'PIB Municipios 2021'!T$8:T$132)</f>
        <v>87.311062281632744</v>
      </c>
      <c r="P14" s="15">
        <f>SUMIF('PIB Municipios 2021'!$A$8:$A$132,$A14,'PIB Municipios 2021'!U$8:U$132)</f>
        <v>24.270255140155903</v>
      </c>
      <c r="Q14" s="16">
        <f>SUMIF('PIB Municipios 2021'!$A$8:$A$132,$A14,'PIB Municipios 2021'!V$8:V$132)</f>
        <v>111.58131742178867</v>
      </c>
      <c r="R14" s="15">
        <f>SUMIF('PIB Municipios 2021'!$A$8:$A$132,$A14,'PIB Municipios 2021'!W$8:W$132)</f>
        <v>270.30957384326462</v>
      </c>
      <c r="S14" s="15">
        <f>SUMIF('PIB Municipios 2021'!$A$8:$A$132,$A14,'PIB Municipios 2021'!X$8:X$132)</f>
        <v>81.815527493952146</v>
      </c>
      <c r="T14" s="17">
        <f>SUMIF('PIB Municipios 2021'!$A$8:$A$132,$A14,'PIB Municipios 2021'!Y$8:Y$132)</f>
        <v>352.12510133721673</v>
      </c>
      <c r="U14" s="15">
        <f>SUMIF('PIB Municipios 2021'!$A$8:$A$132,$A14,'PIB Municipios 2021'!Z$8:Z$132)</f>
        <v>672.43606735702099</v>
      </c>
      <c r="V14" s="15">
        <f>SUMIF('PIB Municipios 2021'!$A$8:$A$132,$A14,'PIB Municipios 2021'!AA$8:AA$132)</f>
        <v>233.59419452771195</v>
      </c>
      <c r="W14" s="16">
        <f>SUMIF('PIB Municipios 2021'!$A$8:$A$132,$A14,'PIB Municipios 2021'!AB$8:AB$132)</f>
        <v>906.03026188473279</v>
      </c>
      <c r="X14" s="16">
        <f>SUMIF('PIB Municipios 2021'!$A$8:$A$132,$A14,'PIB Municipios 2021'!AC$8:AC$132)</f>
        <v>147.61513864544418</v>
      </c>
      <c r="Y14" s="16">
        <f>SUMIF('PIB Municipios 2021'!$A$8:$A$132,$A14,'PIB Municipios 2021'!AD$8:AD$132)</f>
        <v>87.679310243233189</v>
      </c>
      <c r="Z14" s="16">
        <f>SUMIF('PIB Municipios 2021'!$A$8:$A$132,$A14,'PIB Municipios 2021'!AE$8:AE$132)</f>
        <v>532.58269698201104</v>
      </c>
      <c r="AA14" s="16">
        <f>SUMIF('PIB Municipios 2021'!$A$8:$A$132,$A14,'PIB Municipios 2021'!AF$8:AF$132)</f>
        <v>463.06860068028209</v>
      </c>
      <c r="AB14" s="15">
        <f>SUMIF('PIB Municipios 2021'!$A$8:$A$132,$A14,'PIB Municipios 2021'!AG$8:AG$132)</f>
        <v>322.02413514946136</v>
      </c>
      <c r="AC14" s="15">
        <f>SUMIF('PIB Municipios 2021'!$A$8:$A$132,$A14,'PIB Municipios 2021'!AH$8:AH$132)</f>
        <v>182.87247118218417</v>
      </c>
      <c r="AD14" s="15">
        <f>SUMIF('PIB Municipios 2021'!$A$8:$A$132,$A14,'PIB Municipios 2021'!AI$8:AI$132)</f>
        <v>364.07643830580963</v>
      </c>
      <c r="AE14" s="16">
        <f>SUMIF('PIB Municipios 2021'!$A$8:$A$132,$A14,'PIB Municipios 2021'!AJ$8:AJ$132)</f>
        <v>868.97304463745513</v>
      </c>
      <c r="AF14" s="15">
        <f>SUMIF('PIB Municipios 2021'!$A$8:$A$132,$A14,'PIB Municipios 2021'!AK$8:AK$132)</f>
        <v>128.66610661655261</v>
      </c>
      <c r="AG14" s="15">
        <f>SUMIF('PIB Municipios 2021'!$A$8:$A$132,$A14,'PIB Municipios 2021'!AL$8:AL$132)</f>
        <v>96.938795551198538</v>
      </c>
      <c r="AH14" s="16">
        <f>SUMIF('PIB Municipios 2021'!$A$8:$A$132,$A14,'PIB Municipios 2021'!AM$8:AM$132)</f>
        <v>225.60490216775119</v>
      </c>
      <c r="AI14" s="15">
        <f>SUMIF('PIB Municipios 2021'!$A$8:$A$132,$A14,'PIB Municipios 2021'!AN$8:AN$132)</f>
        <v>6411.8039610918422</v>
      </c>
      <c r="AJ14" s="15">
        <f>SUMIF('PIB Municipios 2021'!$A$8:$A$132,$A14,'PIB Municipios 2021'!AO$8:AO$132)</f>
        <v>635.36712168174654</v>
      </c>
      <c r="AK14" s="16">
        <f>SUMIF('PIB Municipios 2021'!$A$8:$A$132,$A14,'PIB Municipios 2021'!AP$8:AP$132)</f>
        <v>7047.1710827735897</v>
      </c>
      <c r="AL14" s="19">
        <f>SUMIF('PIB Municipios 2021'!$A$8:$A$132,$A14,'PIB Municipios 2021'!AQ$8:AQ$132)</f>
        <v>3.9938494484478657E-2</v>
      </c>
    </row>
    <row r="15" spans="1:40" ht="15" x14ac:dyDescent="0.2">
      <c r="A15" s="20" t="s">
        <v>19</v>
      </c>
      <c r="B15" s="14" t="s">
        <v>9</v>
      </c>
      <c r="C15" s="15">
        <f>SUMIF('PIB Municipios 2021'!$A$8:$A$132,$A15,'PIB Municipios 2021'!H$8:H$132)</f>
        <v>0</v>
      </c>
      <c r="D15" s="15">
        <f>SUMIF('PIB Municipios 2021'!$A$8:$A$132,$A15,'PIB Municipios 2021'!I$8:I$132)</f>
        <v>1663.5702645552919</v>
      </c>
      <c r="E15" s="15">
        <f>SUMIF('PIB Municipios 2021'!$A$8:$A$132,$A15,'PIB Municipios 2021'!J$8:J$132)</f>
        <v>363.8240565121269</v>
      </c>
      <c r="F15" s="15">
        <f>SUMIF('PIB Municipios 2021'!$A$8:$A$132,$A15,'PIB Municipios 2021'!K$8:K$132)</f>
        <v>2.5865277094400225</v>
      </c>
      <c r="G15" s="15">
        <f>SUMIF('PIB Municipios 2021'!$A$8:$A$132,$A15,'PIB Municipios 2021'!L$8:L$132)</f>
        <v>0</v>
      </c>
      <c r="H15" s="16">
        <f>SUMIF('PIB Municipios 2021'!$A$8:$A$132,$A15,'PIB Municipios 2021'!M$8:M$132)</f>
        <v>2029.9808487768587</v>
      </c>
      <c r="I15" s="15">
        <f>SUMIF('PIB Municipios 2021'!$A$8:$A$132,$A15,'PIB Municipios 2021'!N$8:N$132)</f>
        <v>0</v>
      </c>
      <c r="J15" s="15">
        <f>SUMIF('PIB Municipios 2021'!$A$8:$A$132,$A15,'PIB Municipios 2021'!O$8:O$132)</f>
        <v>0</v>
      </c>
      <c r="K15" s="15">
        <f>SUMIF('PIB Municipios 2021'!$A$8:$A$132,$A15,'PIB Municipios 2021'!P$8:P$132)</f>
        <v>12.013356843645097</v>
      </c>
      <c r="L15" s="15">
        <f>SUMIF('PIB Municipios 2021'!$A$8:$A$132,$A15,'PIB Municipios 2021'!Q$8:Q$132)</f>
        <v>0.75760038131824159</v>
      </c>
      <c r="M15" s="16">
        <f>SUMIF('PIB Municipios 2021'!$A$8:$A$132,$A15,'PIB Municipios 2021'!R$8:R$132)</f>
        <v>12.770957224963338</v>
      </c>
      <c r="N15" s="16">
        <f>SUMIF('PIB Municipios 2021'!$A$8:$A$132,$A15,'PIB Municipios 2021'!S$8:S$132)</f>
        <v>471.54702612404157</v>
      </c>
      <c r="O15" s="15">
        <f>SUMIF('PIB Municipios 2021'!$A$8:$A$132,$A15,'PIB Municipios 2021'!T$8:T$132)</f>
        <v>84.891847957197029</v>
      </c>
      <c r="P15" s="15">
        <f>SUMIF('PIB Municipios 2021'!$A$8:$A$132,$A15,'PIB Municipios 2021'!U$8:U$132)</f>
        <v>30.320319032541345</v>
      </c>
      <c r="Q15" s="16">
        <f>SUMIF('PIB Municipios 2021'!$A$8:$A$132,$A15,'PIB Municipios 2021'!V$8:V$132)</f>
        <v>115.21216698973838</v>
      </c>
      <c r="R15" s="15">
        <f>SUMIF('PIB Municipios 2021'!$A$8:$A$132,$A15,'PIB Municipios 2021'!W$8:W$132)</f>
        <v>372.5239823221558</v>
      </c>
      <c r="S15" s="15">
        <f>SUMIF('PIB Municipios 2021'!$A$8:$A$132,$A15,'PIB Municipios 2021'!X$8:X$132)</f>
        <v>94.794144903357235</v>
      </c>
      <c r="T15" s="17">
        <f>SUMIF('PIB Municipios 2021'!$A$8:$A$132,$A15,'PIB Municipios 2021'!Y$8:Y$132)</f>
        <v>467.31812722551308</v>
      </c>
      <c r="U15" s="15">
        <f>SUMIF('PIB Municipios 2021'!$A$8:$A$132,$A15,'PIB Municipios 2021'!Z$8:Z$132)</f>
        <v>1213.5871641366455</v>
      </c>
      <c r="V15" s="15">
        <f>SUMIF('PIB Municipios 2021'!$A$8:$A$132,$A15,'PIB Municipios 2021'!AA$8:AA$132)</f>
        <v>399.20306072623231</v>
      </c>
      <c r="W15" s="16">
        <f>SUMIF('PIB Municipios 2021'!$A$8:$A$132,$A15,'PIB Municipios 2021'!AB$8:AB$132)</f>
        <v>1612.7902248628775</v>
      </c>
      <c r="X15" s="16">
        <f>SUMIF('PIB Municipios 2021'!$A$8:$A$132,$A15,'PIB Municipios 2021'!AC$8:AC$132)</f>
        <v>242.70501988437093</v>
      </c>
      <c r="Y15" s="16">
        <f>SUMIF('PIB Municipios 2021'!$A$8:$A$132,$A15,'PIB Municipios 2021'!AD$8:AD$132)</f>
        <v>159.37363295249602</v>
      </c>
      <c r="Z15" s="16">
        <f>SUMIF('PIB Municipios 2021'!$A$8:$A$132,$A15,'PIB Municipios 2021'!AE$8:AE$132)</f>
        <v>465.25035403942405</v>
      </c>
      <c r="AA15" s="16">
        <f>SUMIF('PIB Municipios 2021'!$A$8:$A$132,$A15,'PIB Municipios 2021'!AF$8:AF$132)</f>
        <v>715.08012838453533</v>
      </c>
      <c r="AB15" s="15">
        <f>SUMIF('PIB Municipios 2021'!$A$8:$A$132,$A15,'PIB Municipios 2021'!AG$8:AG$132)</f>
        <v>390.12457127045053</v>
      </c>
      <c r="AC15" s="15">
        <f>SUMIF('PIB Municipios 2021'!$A$8:$A$132,$A15,'PIB Municipios 2021'!AH$8:AH$132)</f>
        <v>654.0694820732208</v>
      </c>
      <c r="AD15" s="15">
        <f>SUMIF('PIB Municipios 2021'!$A$8:$A$132,$A15,'PIB Municipios 2021'!AI$8:AI$132)</f>
        <v>542.52042517209179</v>
      </c>
      <c r="AE15" s="16">
        <f>SUMIF('PIB Municipios 2021'!$A$8:$A$132,$A15,'PIB Municipios 2021'!AJ$8:AJ$132)</f>
        <v>1586.7144785157634</v>
      </c>
      <c r="AF15" s="15">
        <f>SUMIF('PIB Municipios 2021'!$A$8:$A$132,$A15,'PIB Municipios 2021'!AK$8:AK$132)</f>
        <v>147.16550118790477</v>
      </c>
      <c r="AG15" s="15">
        <f>SUMIF('PIB Municipios 2021'!$A$8:$A$132,$A15,'PIB Municipios 2021'!AL$8:AL$132)</f>
        <v>96.991937816350926</v>
      </c>
      <c r="AH15" s="16">
        <f>SUMIF('PIB Municipios 2021'!$A$8:$A$132,$A15,'PIB Municipios 2021'!AM$8:AM$132)</f>
        <v>244.15743900425568</v>
      </c>
      <c r="AI15" s="15">
        <f>SUMIF('PIB Municipios 2021'!$A$8:$A$132,$A15,'PIB Municipios 2021'!AN$8:AN$132)</f>
        <v>8122.9004039848378</v>
      </c>
      <c r="AJ15" s="15">
        <f>SUMIF('PIB Municipios 2021'!$A$8:$A$132,$A15,'PIB Municipios 2021'!AO$8:AO$132)</f>
        <v>804.92539708099389</v>
      </c>
      <c r="AK15" s="16">
        <f>SUMIF('PIB Municipios 2021'!$A$8:$A$132,$A15,'PIB Municipios 2021'!AP$8:AP$132)</f>
        <v>8927.8258010658319</v>
      </c>
      <c r="AL15" s="19">
        <f>SUMIF('PIB Municipios 2021'!$A$8:$A$132,$A15,'PIB Municipios 2021'!AQ$8:AQ$132)</f>
        <v>5.0596745463701624E-2</v>
      </c>
    </row>
    <row r="16" spans="1:40" ht="15.75" thickBot="1" x14ac:dyDescent="0.3">
      <c r="A16" s="313" t="s">
        <v>329</v>
      </c>
      <c r="B16" s="314"/>
      <c r="C16" s="21">
        <f>SUM(C7:C15)</f>
        <v>1477.881908306827</v>
      </c>
      <c r="D16" s="21">
        <f t="shared" ref="D16:AL16" si="0">SUM(D7:D15)</f>
        <v>4909.5254113092806</v>
      </c>
      <c r="E16" s="21">
        <f t="shared" si="0"/>
        <v>5657.4866614973143</v>
      </c>
      <c r="F16" s="21">
        <f t="shared" si="0"/>
        <v>46.527111028157435</v>
      </c>
      <c r="G16" s="21">
        <f t="shared" si="0"/>
        <v>0</v>
      </c>
      <c r="H16" s="21">
        <f t="shared" si="0"/>
        <v>12091.421092141582</v>
      </c>
      <c r="I16" s="21">
        <f t="shared" si="0"/>
        <v>18.117562070795934</v>
      </c>
      <c r="J16" s="21">
        <f t="shared" si="0"/>
        <v>750.70036489851327</v>
      </c>
      <c r="K16" s="21">
        <f t="shared" si="0"/>
        <v>4732.5402593816589</v>
      </c>
      <c r="L16" s="21">
        <f t="shared" si="0"/>
        <v>26.424837797970017</v>
      </c>
      <c r="M16" s="21">
        <f t="shared" si="0"/>
        <v>5527.7830241489391</v>
      </c>
      <c r="N16" s="21">
        <f t="shared" si="0"/>
        <v>26076.375281717039</v>
      </c>
      <c r="O16" s="21">
        <f t="shared" si="0"/>
        <v>7141.5250317075725</v>
      </c>
      <c r="P16" s="21">
        <f t="shared" si="0"/>
        <v>939.86782699853882</v>
      </c>
      <c r="Q16" s="21">
        <f t="shared" si="0"/>
        <v>8081.3928587061091</v>
      </c>
      <c r="R16" s="21">
        <f t="shared" si="0"/>
        <v>7744.6518546577354</v>
      </c>
      <c r="S16" s="21">
        <f t="shared" si="0"/>
        <v>2433.9471055678241</v>
      </c>
      <c r="T16" s="21">
        <f t="shared" si="0"/>
        <v>10178.598960225559</v>
      </c>
      <c r="U16" s="21">
        <f t="shared" si="0"/>
        <v>22763.624953981165</v>
      </c>
      <c r="V16" s="21">
        <f t="shared" si="0"/>
        <v>7729.8598777883044</v>
      </c>
      <c r="W16" s="21">
        <f t="shared" si="0"/>
        <v>30493.484831769467</v>
      </c>
      <c r="X16" s="21">
        <f t="shared" si="0"/>
        <v>4656.6788706562011</v>
      </c>
      <c r="Y16" s="21">
        <f t="shared" si="0"/>
        <v>8589.9940278984013</v>
      </c>
      <c r="Z16" s="21">
        <f t="shared" si="0"/>
        <v>14735.035405514558</v>
      </c>
      <c r="AA16" s="21">
        <f t="shared" si="0"/>
        <v>15247.09448977407</v>
      </c>
      <c r="AB16" s="21">
        <f t="shared" si="0"/>
        <v>7177.8557080658211</v>
      </c>
      <c r="AC16" s="21">
        <f t="shared" si="0"/>
        <v>7820.605705456448</v>
      </c>
      <c r="AD16" s="21">
        <f t="shared" si="0"/>
        <v>5225.703070182145</v>
      </c>
      <c r="AE16" s="21">
        <f t="shared" si="0"/>
        <v>20224.164483704415</v>
      </c>
      <c r="AF16" s="21">
        <f t="shared" si="0"/>
        <v>3278.5615078928768</v>
      </c>
      <c r="AG16" s="21">
        <f t="shared" si="0"/>
        <v>1361.3695848803934</v>
      </c>
      <c r="AH16" s="21">
        <f t="shared" si="0"/>
        <v>4639.9310927732713</v>
      </c>
      <c r="AI16" s="21">
        <f t="shared" si="0"/>
        <v>160541.95441902964</v>
      </c>
      <c r="AJ16" s="21">
        <f t="shared" si="0"/>
        <v>15908.639769300002</v>
      </c>
      <c r="AK16" s="21">
        <f t="shared" si="0"/>
        <v>176450.59418832965</v>
      </c>
      <c r="AL16" s="22">
        <f t="shared" si="0"/>
        <v>0.99999999999999922</v>
      </c>
    </row>
    <row r="17" spans="1:37" ht="15" x14ac:dyDescent="0.25">
      <c r="A17" s="12" t="s">
        <v>368</v>
      </c>
      <c r="B17"/>
    </row>
    <row r="18" spans="1:37" ht="15" x14ac:dyDescent="0.25">
      <c r="A18"/>
      <c r="B18"/>
    </row>
    <row r="19" spans="1:37" ht="14.45" customHeight="1" x14ac:dyDescent="0.25">
      <c r="A19" s="315" t="s">
        <v>397</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row>
    <row r="20" spans="1:37" ht="14.45" customHeight="1" x14ac:dyDescent="0.25">
      <c r="A20" s="312" t="s">
        <v>504</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row>
    <row r="21" spans="1:37" ht="14.45" customHeight="1" x14ac:dyDescent="0.25">
      <c r="A21" s="312" t="s">
        <v>370</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row>
    <row r="22" spans="1:37" ht="15.75" thickBot="1" x14ac:dyDescent="0.3">
      <c r="A22"/>
      <c r="B22"/>
    </row>
    <row r="23" spans="1:37" ht="146.44999999999999" customHeight="1" thickBot="1" x14ac:dyDescent="0.25">
      <c r="A23" s="29" t="s">
        <v>10</v>
      </c>
      <c r="B23" s="30" t="s">
        <v>0</v>
      </c>
      <c r="C23" s="31" t="s">
        <v>323</v>
      </c>
      <c r="D23" s="31" t="s">
        <v>324</v>
      </c>
      <c r="E23" s="31" t="s">
        <v>325</v>
      </c>
      <c r="F23" s="31" t="s">
        <v>326</v>
      </c>
      <c r="G23" s="31" t="s">
        <v>327</v>
      </c>
      <c r="H23" s="32" t="s">
        <v>328</v>
      </c>
      <c r="I23" s="31" t="s">
        <v>330</v>
      </c>
      <c r="J23" s="31" t="s">
        <v>333</v>
      </c>
      <c r="K23" s="31" t="s">
        <v>331</v>
      </c>
      <c r="L23" s="31" t="s">
        <v>332</v>
      </c>
      <c r="M23" s="32" t="s">
        <v>358</v>
      </c>
      <c r="N23" s="32" t="s">
        <v>343</v>
      </c>
      <c r="O23" s="33" t="s">
        <v>334</v>
      </c>
      <c r="P23" s="33" t="s">
        <v>335</v>
      </c>
      <c r="Q23" s="32" t="s">
        <v>344</v>
      </c>
      <c r="R23" s="34" t="s">
        <v>336</v>
      </c>
      <c r="S23" s="34" t="s">
        <v>337</v>
      </c>
      <c r="T23" s="32" t="s">
        <v>345</v>
      </c>
      <c r="U23" s="35" t="s">
        <v>338</v>
      </c>
      <c r="V23" s="34" t="s">
        <v>339</v>
      </c>
      <c r="W23" s="32" t="s">
        <v>346</v>
      </c>
      <c r="X23" s="32" t="s">
        <v>347</v>
      </c>
      <c r="Y23" s="32" t="s">
        <v>348</v>
      </c>
      <c r="Z23" s="32" t="s">
        <v>349</v>
      </c>
      <c r="AA23" s="32" t="s">
        <v>350</v>
      </c>
      <c r="AB23" s="34" t="s">
        <v>351</v>
      </c>
      <c r="AC23" s="33" t="s">
        <v>352</v>
      </c>
      <c r="AD23" s="33" t="s">
        <v>353</v>
      </c>
      <c r="AE23" s="32" t="s">
        <v>354</v>
      </c>
      <c r="AF23" s="33" t="s">
        <v>355</v>
      </c>
      <c r="AG23" s="34" t="s">
        <v>356</v>
      </c>
      <c r="AH23" s="32" t="s">
        <v>357</v>
      </c>
      <c r="AI23" s="47" t="s">
        <v>371</v>
      </c>
    </row>
    <row r="24" spans="1:37" ht="15" x14ac:dyDescent="0.2">
      <c r="A24" s="23" t="s">
        <v>11</v>
      </c>
      <c r="B24" s="24" t="s">
        <v>1</v>
      </c>
      <c r="C24" s="40">
        <f>C7/$AI7</f>
        <v>2.3648638010612672E-4</v>
      </c>
      <c r="D24" s="40">
        <f t="shared" ref="D24:G24" si="1">D7/$AI7</f>
        <v>8.0297566508511354E-4</v>
      </c>
      <c r="E24" s="40">
        <f t="shared" si="1"/>
        <v>7.9774953425887137E-3</v>
      </c>
      <c r="F24" s="40">
        <f t="shared" si="1"/>
        <v>9.4580754898694908E-6</v>
      </c>
      <c r="G24" s="40">
        <f t="shared" si="1"/>
        <v>0</v>
      </c>
      <c r="H24" s="38">
        <f>H7/$AI7</f>
        <v>9.0264154632698247E-3</v>
      </c>
      <c r="I24" s="40">
        <f t="shared" ref="I24:L24" si="2">I7/$AI7</f>
        <v>0</v>
      </c>
      <c r="J24" s="40">
        <f t="shared" si="2"/>
        <v>0</v>
      </c>
      <c r="K24" s="40">
        <f t="shared" si="2"/>
        <v>1.0022634830085322E-3</v>
      </c>
      <c r="L24" s="40">
        <f t="shared" si="2"/>
        <v>2.513466916053268E-5</v>
      </c>
      <c r="M24" s="38">
        <f>M7/$AI7</f>
        <v>1.0273981521690648E-3</v>
      </c>
      <c r="N24" s="38">
        <f>N7/$AI7</f>
        <v>0.19370925014947449</v>
      </c>
      <c r="O24" s="40">
        <f t="shared" ref="O24:P24" si="3">O7/$AI7</f>
        <v>4.6104004140932311E-2</v>
      </c>
      <c r="P24" s="40">
        <f t="shared" si="3"/>
        <v>6.455956117832339E-3</v>
      </c>
      <c r="Q24" s="38">
        <f t="shared" ref="Q24:S33" si="4">Q7/$AI7</f>
        <v>5.2559960258764644E-2</v>
      </c>
      <c r="R24" s="40">
        <f t="shared" si="4"/>
        <v>5.2297891430889983E-2</v>
      </c>
      <c r="S24" s="40">
        <f t="shared" si="4"/>
        <v>1.423824481769333E-2</v>
      </c>
      <c r="T24" s="38">
        <f t="shared" ref="T24:V33" si="5">T7/$AI7</f>
        <v>6.653613624858333E-2</v>
      </c>
      <c r="U24" s="40">
        <f t="shared" si="5"/>
        <v>0.15778190869458841</v>
      </c>
      <c r="V24" s="40">
        <f t="shared" si="5"/>
        <v>4.8897202399894549E-2</v>
      </c>
      <c r="W24" s="38">
        <f t="shared" ref="W24:AG33" si="6">W7/$AI7</f>
        <v>0.206679111094483</v>
      </c>
      <c r="X24" s="38">
        <f t="shared" si="6"/>
        <v>3.2541979759811629E-2</v>
      </c>
      <c r="Y24" s="38">
        <f t="shared" si="6"/>
        <v>7.5192350124869398E-2</v>
      </c>
      <c r="Z24" s="38">
        <f t="shared" si="6"/>
        <v>0.10298250650780608</v>
      </c>
      <c r="AA24" s="38">
        <f t="shared" si="6"/>
        <v>0.10250912275712927</v>
      </c>
      <c r="AB24" s="40">
        <f t="shared" si="6"/>
        <v>4.6304933557623398E-2</v>
      </c>
      <c r="AC24" s="40">
        <f t="shared" si="6"/>
        <v>5.4457030465383215E-2</v>
      </c>
      <c r="AD24" s="40">
        <f t="shared" si="6"/>
        <v>2.6172486305202712E-2</v>
      </c>
      <c r="AE24" s="38">
        <f t="shared" ref="AE24:AG24" si="7">AE7/$AI7</f>
        <v>0.12693445032820933</v>
      </c>
      <c r="AF24" s="40">
        <f t="shared" si="7"/>
        <v>2.2721874952319109E-2</v>
      </c>
      <c r="AG24" s="40">
        <f t="shared" si="7"/>
        <v>7.5794442031108704E-3</v>
      </c>
      <c r="AH24" s="38">
        <f t="shared" ref="AH24:AH33" si="8">AH7/$AI7</f>
        <v>3.0301319155429985E-2</v>
      </c>
      <c r="AI24" s="46">
        <f>AI7/$AI$16</f>
        <v>0.64816489195505578</v>
      </c>
      <c r="AK24" s="39"/>
    </row>
    <row r="25" spans="1:37" ht="15" x14ac:dyDescent="0.2">
      <c r="A25" s="20" t="s">
        <v>12</v>
      </c>
      <c r="B25" s="14" t="s">
        <v>2</v>
      </c>
      <c r="C25" s="41">
        <f t="shared" ref="C25:G25" si="9">C8/$AI8</f>
        <v>0</v>
      </c>
      <c r="D25" s="41">
        <f t="shared" si="9"/>
        <v>1.7689145479565009E-2</v>
      </c>
      <c r="E25" s="41">
        <f t="shared" si="9"/>
        <v>3.7640970726528493E-2</v>
      </c>
      <c r="F25" s="41">
        <f t="shared" si="9"/>
        <v>4.3158206071874494E-4</v>
      </c>
      <c r="G25" s="41">
        <f t="shared" si="9"/>
        <v>0</v>
      </c>
      <c r="H25" s="42">
        <f t="shared" ref="H25:L32" si="10">H8/$AI8</f>
        <v>5.5761698266812251E-2</v>
      </c>
      <c r="I25" s="41">
        <f t="shared" si="10"/>
        <v>0</v>
      </c>
      <c r="J25" s="41">
        <f t="shared" si="10"/>
        <v>0</v>
      </c>
      <c r="K25" s="41">
        <f t="shared" si="10"/>
        <v>0.32983633241525268</v>
      </c>
      <c r="L25" s="41">
        <f t="shared" si="10"/>
        <v>0</v>
      </c>
      <c r="M25" s="42">
        <f t="shared" ref="M25:P25" si="11">M8/$AI8</f>
        <v>0.32983633241525268</v>
      </c>
      <c r="N25" s="42">
        <f t="shared" si="11"/>
        <v>3.1100966706409189E-2</v>
      </c>
      <c r="O25" s="41">
        <f t="shared" si="11"/>
        <v>9.5693715062406901E-3</v>
      </c>
      <c r="P25" s="41">
        <f t="shared" si="11"/>
        <v>1.6830865668209183E-2</v>
      </c>
      <c r="Q25" s="42">
        <f t="shared" si="4"/>
        <v>2.6400237174449875E-2</v>
      </c>
      <c r="R25" s="41">
        <f t="shared" si="4"/>
        <v>2.881518365832738E-2</v>
      </c>
      <c r="S25" s="41">
        <f t="shared" si="4"/>
        <v>1.8222326376167639E-2</v>
      </c>
      <c r="T25" s="42">
        <f t="shared" si="5"/>
        <v>4.7037510034495009E-2</v>
      </c>
      <c r="U25" s="41">
        <f t="shared" si="5"/>
        <v>0.12595965890967345</v>
      </c>
      <c r="V25" s="41">
        <f t="shared" si="5"/>
        <v>6.2671469294918764E-2</v>
      </c>
      <c r="W25" s="42">
        <f t="shared" si="6"/>
        <v>0.18863112820459221</v>
      </c>
      <c r="X25" s="42">
        <f t="shared" si="6"/>
        <v>1.9966074546679424E-2</v>
      </c>
      <c r="Y25" s="42">
        <f t="shared" si="6"/>
        <v>6.3679092738171067E-3</v>
      </c>
      <c r="Z25" s="42">
        <f t="shared" si="6"/>
        <v>4.860140539383604E-2</v>
      </c>
      <c r="AA25" s="42">
        <f t="shared" si="6"/>
        <v>9.5024741499728851E-2</v>
      </c>
      <c r="AB25" s="41">
        <f t="shared" si="6"/>
        <v>4.2480923581886321E-2</v>
      </c>
      <c r="AC25" s="41">
        <f t="shared" si="6"/>
        <v>3.5142880508054135E-2</v>
      </c>
      <c r="AD25" s="41">
        <f t="shared" si="6"/>
        <v>5.4553381339775761E-2</v>
      </c>
      <c r="AE25" s="42">
        <f t="shared" ref="AE25:AG25" si="12">AE8/$AI8</f>
        <v>0.13217718542971621</v>
      </c>
      <c r="AF25" s="41">
        <f t="shared" si="12"/>
        <v>1.1316220947769557E-2</v>
      </c>
      <c r="AG25" s="41">
        <f t="shared" si="12"/>
        <v>7.7785901064413993E-3</v>
      </c>
      <c r="AH25" s="42">
        <f t="shared" si="8"/>
        <v>1.9094811054210955E-2</v>
      </c>
      <c r="AI25" s="43">
        <f t="shared" ref="AI25:AI33" si="13">AI8/$AI$16</f>
        <v>3.4236811155330629E-2</v>
      </c>
      <c r="AK25" s="39"/>
    </row>
    <row r="26" spans="1:37" ht="15" x14ac:dyDescent="0.2">
      <c r="A26" s="20" t="s">
        <v>13</v>
      </c>
      <c r="B26" s="14" t="s">
        <v>3</v>
      </c>
      <c r="C26" s="41">
        <f t="shared" ref="C26:G26" si="14">C9/$AI9</f>
        <v>3.9553381248626994E-4</v>
      </c>
      <c r="D26" s="41">
        <f t="shared" si="14"/>
        <v>1.7654054806685807E-2</v>
      </c>
      <c r="E26" s="41">
        <f t="shared" si="14"/>
        <v>9.8600547090595528E-2</v>
      </c>
      <c r="F26" s="41">
        <f t="shared" si="14"/>
        <v>7.2551115843392643E-4</v>
      </c>
      <c r="G26" s="41">
        <f t="shared" si="14"/>
        <v>0</v>
      </c>
      <c r="H26" s="42">
        <f t="shared" si="10"/>
        <v>0.11737564686820154</v>
      </c>
      <c r="I26" s="41">
        <f t="shared" si="10"/>
        <v>0</v>
      </c>
      <c r="J26" s="41">
        <f t="shared" si="10"/>
        <v>0.23573161816651472</v>
      </c>
      <c r="K26" s="41">
        <f t="shared" si="10"/>
        <v>2.0285180617117142E-2</v>
      </c>
      <c r="L26" s="41">
        <f t="shared" si="10"/>
        <v>1.1362349668470244E-3</v>
      </c>
      <c r="M26" s="42">
        <f t="shared" ref="M26:P26" si="15">M9/$AI9</f>
        <v>0.25715303375047893</v>
      </c>
      <c r="N26" s="42">
        <f t="shared" si="15"/>
        <v>0.15994751024486456</v>
      </c>
      <c r="O26" s="41">
        <f t="shared" si="15"/>
        <v>1.6892478532590596E-2</v>
      </c>
      <c r="P26" s="41">
        <f t="shared" si="15"/>
        <v>5.193462421591492E-3</v>
      </c>
      <c r="Q26" s="42">
        <f t="shared" si="4"/>
        <v>2.2085940954182089E-2</v>
      </c>
      <c r="R26" s="41">
        <f t="shared" si="4"/>
        <v>4.2063610044941871E-2</v>
      </c>
      <c r="S26" s="41">
        <f t="shared" si="4"/>
        <v>1.7285163660185274E-2</v>
      </c>
      <c r="T26" s="42">
        <f t="shared" si="5"/>
        <v>5.9348773705127152E-2</v>
      </c>
      <c r="U26" s="41">
        <f t="shared" si="5"/>
        <v>8.7630383698227135E-2</v>
      </c>
      <c r="V26" s="41">
        <f t="shared" si="5"/>
        <v>4.0533997966910519E-2</v>
      </c>
      <c r="W26" s="42">
        <f t="shared" si="6"/>
        <v>0.12816438166513763</v>
      </c>
      <c r="X26" s="42">
        <f t="shared" si="6"/>
        <v>1.5939529686901002E-2</v>
      </c>
      <c r="Y26" s="42">
        <f t="shared" si="6"/>
        <v>8.2907702228870207E-3</v>
      </c>
      <c r="Z26" s="42">
        <f t="shared" si="6"/>
        <v>4.7229887769451688E-2</v>
      </c>
      <c r="AA26" s="42">
        <f t="shared" si="6"/>
        <v>8.0944830653100999E-2</v>
      </c>
      <c r="AB26" s="41">
        <f t="shared" si="6"/>
        <v>3.1265466862179368E-2</v>
      </c>
      <c r="AC26" s="41">
        <f t="shared" si="6"/>
        <v>2.0991478931049037E-2</v>
      </c>
      <c r="AD26" s="41">
        <f t="shared" si="6"/>
        <v>2.8558861913833136E-2</v>
      </c>
      <c r="AE26" s="42">
        <f t="shared" ref="AE26:AG26" si="16">AE9/$AI9</f>
        <v>8.0815807707061552E-2</v>
      </c>
      <c r="AF26" s="41">
        <f t="shared" si="16"/>
        <v>1.4582926878633832E-2</v>
      </c>
      <c r="AG26" s="41">
        <f t="shared" si="16"/>
        <v>8.1209598939721885E-3</v>
      </c>
      <c r="AH26" s="42">
        <f t="shared" si="8"/>
        <v>2.2703886772606027E-2</v>
      </c>
      <c r="AI26" s="43">
        <f t="shared" si="13"/>
        <v>1.9836280633765784E-2</v>
      </c>
      <c r="AK26" s="39"/>
    </row>
    <row r="27" spans="1:37" ht="15" x14ac:dyDescent="0.2">
      <c r="A27" s="20" t="s">
        <v>14</v>
      </c>
      <c r="B27" s="14" t="s">
        <v>4</v>
      </c>
      <c r="C27" s="41">
        <f t="shared" ref="C27:G27" si="17">C10/$AI10</f>
        <v>1.1576953009045312E-2</v>
      </c>
      <c r="D27" s="41">
        <f t="shared" si="17"/>
        <v>3.1846951419422599E-2</v>
      </c>
      <c r="E27" s="41">
        <f t="shared" si="17"/>
        <v>7.4395683964391099E-2</v>
      </c>
      <c r="F27" s="41">
        <f t="shared" si="17"/>
        <v>5.1567922007778857E-4</v>
      </c>
      <c r="G27" s="41">
        <f t="shared" si="17"/>
        <v>0</v>
      </c>
      <c r="H27" s="42">
        <f t="shared" si="10"/>
        <v>0.11833526761293679</v>
      </c>
      <c r="I27" s="41">
        <f t="shared" si="10"/>
        <v>0</v>
      </c>
      <c r="J27" s="41">
        <f t="shared" si="10"/>
        <v>0</v>
      </c>
      <c r="K27" s="41">
        <f t="shared" si="10"/>
        <v>0.30591227360774481</v>
      </c>
      <c r="L27" s="41">
        <f t="shared" si="10"/>
        <v>2.0732153200598758E-4</v>
      </c>
      <c r="M27" s="42">
        <f t="shared" ref="M27:P27" si="18">M10/$AI10</f>
        <v>0.30611959513975079</v>
      </c>
      <c r="N27" s="42">
        <f t="shared" si="18"/>
        <v>7.0637743219957597E-2</v>
      </c>
      <c r="O27" s="41">
        <f t="shared" si="18"/>
        <v>0.10355197832048052</v>
      </c>
      <c r="P27" s="41">
        <f t="shared" si="18"/>
        <v>2.0796963667893804E-3</v>
      </c>
      <c r="Q27" s="42">
        <f t="shared" si="4"/>
        <v>0.10563167468726986</v>
      </c>
      <c r="R27" s="41">
        <f t="shared" si="4"/>
        <v>3.4224897681734562E-2</v>
      </c>
      <c r="S27" s="41">
        <f t="shared" si="4"/>
        <v>1.3793169538067307E-2</v>
      </c>
      <c r="T27" s="42">
        <f t="shared" si="5"/>
        <v>4.8018067219801862E-2</v>
      </c>
      <c r="U27" s="41">
        <f t="shared" si="5"/>
        <v>6.6019287030821133E-2</v>
      </c>
      <c r="V27" s="41">
        <f t="shared" si="5"/>
        <v>2.7798536150715616E-2</v>
      </c>
      <c r="W27" s="42">
        <f t="shared" si="6"/>
        <v>9.3817823181536752E-2</v>
      </c>
      <c r="X27" s="42">
        <f t="shared" si="6"/>
        <v>1.462551449011495E-2</v>
      </c>
      <c r="Y27" s="42">
        <f t="shared" si="6"/>
        <v>4.5263389135684834E-3</v>
      </c>
      <c r="Z27" s="42">
        <f t="shared" si="6"/>
        <v>4.8904318739311697E-2</v>
      </c>
      <c r="AA27" s="42">
        <f t="shared" si="6"/>
        <v>7.8284758322959239E-2</v>
      </c>
      <c r="AB27" s="41">
        <f t="shared" si="6"/>
        <v>3.1561053039352437E-2</v>
      </c>
      <c r="AC27" s="41">
        <f t="shared" si="6"/>
        <v>2.0966662229302244E-2</v>
      </c>
      <c r="AD27" s="41">
        <f t="shared" si="6"/>
        <v>3.661434027136181E-2</v>
      </c>
      <c r="AE27" s="42">
        <f t="shared" ref="AE27:AG27" si="19">AE10/$AI10</f>
        <v>8.9142055540016502E-2</v>
      </c>
      <c r="AF27" s="41">
        <f t="shared" si="19"/>
        <v>1.5291714300505311E-2</v>
      </c>
      <c r="AG27" s="41">
        <f t="shared" si="19"/>
        <v>6.6651286322701401E-3</v>
      </c>
      <c r="AH27" s="42">
        <f t="shared" si="8"/>
        <v>2.1956842932775451E-2</v>
      </c>
      <c r="AI27" s="43">
        <f t="shared" si="13"/>
        <v>3.7475717987627277E-2</v>
      </c>
      <c r="AK27" s="39"/>
    </row>
    <row r="28" spans="1:37" ht="15" x14ac:dyDescent="0.2">
      <c r="A28" s="20" t="s">
        <v>15</v>
      </c>
      <c r="B28" s="14" t="s">
        <v>5</v>
      </c>
      <c r="C28" s="41">
        <f t="shared" ref="C28:G28" si="20">C11/$AI11</f>
        <v>1.8680120335543015E-2</v>
      </c>
      <c r="D28" s="41">
        <f t="shared" si="20"/>
        <v>6.5715500904337143E-2</v>
      </c>
      <c r="E28" s="41">
        <f t="shared" si="20"/>
        <v>0.29520607466327142</v>
      </c>
      <c r="F28" s="41">
        <f t="shared" si="20"/>
        <v>3.5699057831281963E-4</v>
      </c>
      <c r="G28" s="41">
        <f t="shared" si="20"/>
        <v>0</v>
      </c>
      <c r="H28" s="42">
        <f t="shared" si="10"/>
        <v>0.37995868648146436</v>
      </c>
      <c r="I28" s="41">
        <f t="shared" si="10"/>
        <v>0</v>
      </c>
      <c r="J28" s="41">
        <f t="shared" si="10"/>
        <v>0</v>
      </c>
      <c r="K28" s="41">
        <f t="shared" si="10"/>
        <v>5.2958181592464293E-3</v>
      </c>
      <c r="L28" s="41">
        <f t="shared" si="10"/>
        <v>0</v>
      </c>
      <c r="M28" s="42">
        <f t="shared" ref="M28:P28" si="21">M11/$AI11</f>
        <v>5.2958181592464293E-3</v>
      </c>
      <c r="N28" s="42">
        <f t="shared" si="21"/>
        <v>0.12239335216194136</v>
      </c>
      <c r="O28" s="41">
        <f t="shared" si="21"/>
        <v>3.3975123092860667E-2</v>
      </c>
      <c r="P28" s="41">
        <f t="shared" si="21"/>
        <v>2.4551318791056873E-3</v>
      </c>
      <c r="Q28" s="42">
        <f t="shared" si="4"/>
        <v>3.6430254971966357E-2</v>
      </c>
      <c r="R28" s="41">
        <f t="shared" si="4"/>
        <v>4.0348823272268269E-2</v>
      </c>
      <c r="S28" s="41">
        <f t="shared" si="4"/>
        <v>1.0410496404305167E-2</v>
      </c>
      <c r="T28" s="42">
        <f t="shared" si="5"/>
        <v>5.075931967657344E-2</v>
      </c>
      <c r="U28" s="41">
        <f t="shared" si="5"/>
        <v>7.9093517164981947E-2</v>
      </c>
      <c r="V28" s="41">
        <f t="shared" si="5"/>
        <v>3.8016418878387137E-2</v>
      </c>
      <c r="W28" s="42">
        <f t="shared" si="6"/>
        <v>0.1171099360433691</v>
      </c>
      <c r="X28" s="42">
        <f t="shared" si="6"/>
        <v>1.5262439386814153E-2</v>
      </c>
      <c r="Y28" s="42">
        <f t="shared" si="6"/>
        <v>1.2127256092661435E-2</v>
      </c>
      <c r="Z28" s="42">
        <f t="shared" si="6"/>
        <v>5.4268042958747452E-2</v>
      </c>
      <c r="AA28" s="42">
        <f t="shared" si="6"/>
        <v>6.5877380170009867E-2</v>
      </c>
      <c r="AB28" s="41">
        <f t="shared" si="6"/>
        <v>4.1962264625391821E-2</v>
      </c>
      <c r="AC28" s="41">
        <f t="shared" si="6"/>
        <v>3.8225110372495236E-2</v>
      </c>
      <c r="AD28" s="41">
        <f t="shared" si="6"/>
        <v>3.6985415194514509E-2</v>
      </c>
      <c r="AE28" s="42">
        <f t="shared" ref="AE28:AG28" si="22">AE11/$AI11</f>
        <v>0.11717279019240154</v>
      </c>
      <c r="AF28" s="41">
        <f t="shared" si="22"/>
        <v>1.348219610679611E-2</v>
      </c>
      <c r="AG28" s="41">
        <f t="shared" si="22"/>
        <v>9.8625275980083697E-3</v>
      </c>
      <c r="AH28" s="42">
        <f t="shared" si="8"/>
        <v>2.3344723704804483E-2</v>
      </c>
      <c r="AI28" s="43">
        <f t="shared" si="13"/>
        <v>3.9526785164480459E-2</v>
      </c>
      <c r="AK28" s="39"/>
    </row>
    <row r="29" spans="1:37" ht="15" x14ac:dyDescent="0.2">
      <c r="A29" s="18" t="s">
        <v>16</v>
      </c>
      <c r="B29" s="14" t="s">
        <v>6</v>
      </c>
      <c r="C29" s="41">
        <f t="shared" ref="C29:G29" si="23">C12/$AI12</f>
        <v>6.7631457089098984E-2</v>
      </c>
      <c r="D29" s="41">
        <f t="shared" si="23"/>
        <v>3.432435233068664E-2</v>
      </c>
      <c r="E29" s="41">
        <f t="shared" si="23"/>
        <v>5.7359479606148352E-2</v>
      </c>
      <c r="F29" s="41">
        <f t="shared" si="23"/>
        <v>2.9978209564928028E-4</v>
      </c>
      <c r="G29" s="41">
        <f t="shared" si="23"/>
        <v>0</v>
      </c>
      <c r="H29" s="42">
        <f t="shared" si="10"/>
        <v>0.15961507112158324</v>
      </c>
      <c r="I29" s="41">
        <f t="shared" si="10"/>
        <v>0</v>
      </c>
      <c r="J29" s="41">
        <f t="shared" si="10"/>
        <v>0</v>
      </c>
      <c r="K29" s="41">
        <f t="shared" si="10"/>
        <v>0.18221623278526178</v>
      </c>
      <c r="L29" s="41">
        <f t="shared" si="10"/>
        <v>0</v>
      </c>
      <c r="M29" s="42">
        <f t="shared" ref="M29:P29" si="24">M12/$AI12</f>
        <v>0.18221623278526178</v>
      </c>
      <c r="N29" s="42">
        <f t="shared" si="24"/>
        <v>9.1652269771221345E-2</v>
      </c>
      <c r="O29" s="41">
        <f t="shared" si="24"/>
        <v>1.22654356309598E-2</v>
      </c>
      <c r="P29" s="41">
        <f t="shared" si="24"/>
        <v>3.1667383572782791E-3</v>
      </c>
      <c r="Q29" s="42">
        <f t="shared" si="4"/>
        <v>1.5432173988238079E-2</v>
      </c>
      <c r="R29" s="41">
        <f t="shared" si="4"/>
        <v>5.4940840270406355E-2</v>
      </c>
      <c r="S29" s="41">
        <f t="shared" si="4"/>
        <v>9.9894845943905609E-3</v>
      </c>
      <c r="T29" s="42">
        <f t="shared" si="5"/>
        <v>6.4930324864796912E-2</v>
      </c>
      <c r="U29" s="41">
        <f t="shared" si="5"/>
        <v>9.3618180617969907E-2</v>
      </c>
      <c r="V29" s="41">
        <f t="shared" si="5"/>
        <v>3.9080634503837489E-2</v>
      </c>
      <c r="W29" s="42">
        <f t="shared" si="6"/>
        <v>0.13269881512180737</v>
      </c>
      <c r="X29" s="42">
        <f t="shared" si="6"/>
        <v>2.0898805235503509E-2</v>
      </c>
      <c r="Y29" s="42">
        <f t="shared" si="6"/>
        <v>6.8046434916809832E-3</v>
      </c>
      <c r="Z29" s="42">
        <f t="shared" si="6"/>
        <v>7.2195536723546991E-2</v>
      </c>
      <c r="AA29" s="42">
        <f t="shared" si="6"/>
        <v>8.4477689767921124E-2</v>
      </c>
      <c r="AB29" s="41">
        <f t="shared" si="6"/>
        <v>6.0123426861486529E-2</v>
      </c>
      <c r="AC29" s="41">
        <f t="shared" si="6"/>
        <v>2.9302276314331997E-2</v>
      </c>
      <c r="AD29" s="41">
        <f t="shared" si="6"/>
        <v>5.0380031541788099E-2</v>
      </c>
      <c r="AE29" s="42">
        <f t="shared" ref="AE29:AG29" si="25">AE12/$AI12</f>
        <v>0.13980573471760663</v>
      </c>
      <c r="AF29" s="41">
        <f t="shared" si="25"/>
        <v>1.6105918986369556E-2</v>
      </c>
      <c r="AG29" s="41">
        <f t="shared" si="25"/>
        <v>1.3166783424462451E-2</v>
      </c>
      <c r="AH29" s="42">
        <f t="shared" si="8"/>
        <v>2.9272702410832005E-2</v>
      </c>
      <c r="AI29" s="43">
        <f t="shared" si="13"/>
        <v>2.8370500918344966E-2</v>
      </c>
      <c r="AK29" s="39"/>
    </row>
    <row r="30" spans="1:37" ht="15" x14ac:dyDescent="0.2">
      <c r="A30" s="18" t="s">
        <v>17</v>
      </c>
      <c r="B30" s="14" t="s">
        <v>7</v>
      </c>
      <c r="C30" s="41">
        <f t="shared" ref="C30:G30" si="26">C13/$AI13</f>
        <v>1.1185021867114701E-2</v>
      </c>
      <c r="D30" s="41">
        <f t="shared" si="26"/>
        <v>7.8892166619698792E-2</v>
      </c>
      <c r="E30" s="41">
        <f t="shared" si="26"/>
        <v>5.1154152361223587E-2</v>
      </c>
      <c r="F30" s="41">
        <f t="shared" si="26"/>
        <v>1.4867085479184907E-3</v>
      </c>
      <c r="G30" s="41">
        <f t="shared" si="26"/>
        <v>0</v>
      </c>
      <c r="H30" s="42">
        <f t="shared" si="10"/>
        <v>0.14271804939595562</v>
      </c>
      <c r="I30" s="41">
        <f t="shared" si="10"/>
        <v>0</v>
      </c>
      <c r="J30" s="41">
        <f t="shared" si="10"/>
        <v>0</v>
      </c>
      <c r="K30" s="41">
        <f t="shared" si="10"/>
        <v>4.5172308220705384E-4</v>
      </c>
      <c r="L30" s="41">
        <f t="shared" si="10"/>
        <v>1.0987149431709745E-3</v>
      </c>
      <c r="M30" s="42">
        <f t="shared" ref="M30:P30" si="27">M13/$AI13</f>
        <v>1.5504380253780284E-3</v>
      </c>
      <c r="N30" s="42">
        <f t="shared" si="27"/>
        <v>0.16730307859897711</v>
      </c>
      <c r="O30" s="41">
        <f t="shared" si="27"/>
        <v>7.1611740089585318E-2</v>
      </c>
      <c r="P30" s="41">
        <f t="shared" si="27"/>
        <v>3.7868298837516316E-3</v>
      </c>
      <c r="Q30" s="42">
        <f t="shared" si="4"/>
        <v>7.5398569973336896E-2</v>
      </c>
      <c r="R30" s="41">
        <f t="shared" si="4"/>
        <v>4.0074921935378399E-2</v>
      </c>
      <c r="S30" s="41">
        <f t="shared" si="4"/>
        <v>2.6051514713441314E-2</v>
      </c>
      <c r="T30" s="42">
        <f t="shared" si="5"/>
        <v>6.6126436648819703E-2</v>
      </c>
      <c r="U30" s="41">
        <f t="shared" si="5"/>
        <v>0.13223548461906984</v>
      </c>
      <c r="V30" s="41">
        <f t="shared" si="5"/>
        <v>5.8029898569485081E-2</v>
      </c>
      <c r="W30" s="42">
        <f t="shared" si="6"/>
        <v>0.1902653831885549</v>
      </c>
      <c r="X30" s="42">
        <f t="shared" si="6"/>
        <v>2.6882821090396535E-2</v>
      </c>
      <c r="Y30" s="42">
        <f t="shared" si="6"/>
        <v>1.9693039144052096E-2</v>
      </c>
      <c r="Z30" s="42">
        <f t="shared" si="6"/>
        <v>0.10005738062630806</v>
      </c>
      <c r="AA30" s="42">
        <f t="shared" si="6"/>
        <v>8.2450550604401387E-2</v>
      </c>
      <c r="AB30" s="41">
        <f t="shared" si="6"/>
        <v>3.5730426662122845E-2</v>
      </c>
      <c r="AC30" s="41">
        <f t="shared" si="6"/>
        <v>3.3929697877485489E-2</v>
      </c>
      <c r="AD30" s="41">
        <f t="shared" si="6"/>
        <v>3.1825963310913516E-2</v>
      </c>
      <c r="AE30" s="42">
        <f t="shared" ref="AE30:AG30" si="28">AE13/$AI13</f>
        <v>0.10148608785052185</v>
      </c>
      <c r="AF30" s="41">
        <f t="shared" si="28"/>
        <v>1.7049693392258158E-2</v>
      </c>
      <c r="AG30" s="41">
        <f t="shared" si="28"/>
        <v>9.0184714610397655E-3</v>
      </c>
      <c r="AH30" s="42">
        <f t="shared" si="8"/>
        <v>2.606816485329793E-2</v>
      </c>
      <c r="AI30" s="43">
        <f t="shared" si="13"/>
        <v>0.10185377223721451</v>
      </c>
      <c r="AK30" s="39"/>
    </row>
    <row r="31" spans="1:37" ht="15" x14ac:dyDescent="0.2">
      <c r="A31" s="20" t="s">
        <v>18</v>
      </c>
      <c r="B31" s="14" t="s">
        <v>8</v>
      </c>
      <c r="C31" s="41">
        <f t="shared" ref="C31:G31" si="29">C14/$AI14</f>
        <v>0.12054179567247171</v>
      </c>
      <c r="D31" s="41">
        <f t="shared" si="29"/>
        <v>0.14878351052065442</v>
      </c>
      <c r="E31" s="41">
        <f t="shared" si="29"/>
        <v>8.1732064461473741E-2</v>
      </c>
      <c r="F31" s="41">
        <f t="shared" si="29"/>
        <v>1.1276276276969877E-3</v>
      </c>
      <c r="G31" s="41">
        <f t="shared" si="29"/>
        <v>0</v>
      </c>
      <c r="H31" s="42">
        <f t="shared" si="10"/>
        <v>0.35218499828229688</v>
      </c>
      <c r="I31" s="41">
        <f t="shared" si="10"/>
        <v>2.8256575186541982E-3</v>
      </c>
      <c r="J31" s="41">
        <f t="shared" si="10"/>
        <v>0</v>
      </c>
      <c r="K31" s="41">
        <f t="shared" si="10"/>
        <v>4.2553800345820486E-3</v>
      </c>
      <c r="L31" s="41">
        <f t="shared" si="10"/>
        <v>3.4323269418274037E-5</v>
      </c>
      <c r="M31" s="42">
        <f t="shared" ref="M31:P31" si="30">M14/$AI14</f>
        <v>7.115360822654522E-3</v>
      </c>
      <c r="N31" s="42">
        <f t="shared" si="30"/>
        <v>6.437815689093343E-2</v>
      </c>
      <c r="O31" s="41">
        <f t="shared" si="30"/>
        <v>1.361723827045468E-2</v>
      </c>
      <c r="P31" s="41">
        <f t="shared" si="30"/>
        <v>3.7852459756151078E-3</v>
      </c>
      <c r="Q31" s="42">
        <f t="shared" si="4"/>
        <v>1.7402484246069792E-2</v>
      </c>
      <c r="R31" s="41">
        <f t="shared" si="4"/>
        <v>4.2158115794487673E-2</v>
      </c>
      <c r="S31" s="41">
        <f t="shared" si="4"/>
        <v>1.2760141762041658E-2</v>
      </c>
      <c r="T31" s="42">
        <f t="shared" si="5"/>
        <v>5.4918257556529328E-2</v>
      </c>
      <c r="U31" s="41">
        <f t="shared" si="5"/>
        <v>0.10487470787277695</v>
      </c>
      <c r="V31" s="41">
        <f t="shared" si="5"/>
        <v>3.6431899032660704E-2</v>
      </c>
      <c r="W31" s="42">
        <f t="shared" si="6"/>
        <v>0.14130660690543762</v>
      </c>
      <c r="X31" s="42">
        <f t="shared" si="6"/>
        <v>2.302240360765917E-2</v>
      </c>
      <c r="Y31" s="42">
        <f t="shared" si="6"/>
        <v>1.3674671087152609E-2</v>
      </c>
      <c r="Z31" s="42">
        <f t="shared" si="6"/>
        <v>8.3062847868374243E-2</v>
      </c>
      <c r="AA31" s="42">
        <f t="shared" si="6"/>
        <v>7.2221266197512984E-2</v>
      </c>
      <c r="AB31" s="41">
        <f t="shared" si="6"/>
        <v>5.0223640196046332E-2</v>
      </c>
      <c r="AC31" s="41">
        <f t="shared" si="6"/>
        <v>2.8521219970525036E-2</v>
      </c>
      <c r="AD31" s="41">
        <f t="shared" si="6"/>
        <v>5.6782216130608645E-2</v>
      </c>
      <c r="AE31" s="42">
        <f t="shared" ref="AE31:AG31" si="31">AE14/$AI14</f>
        <v>0.13552707629718003</v>
      </c>
      <c r="AF31" s="41">
        <f t="shared" si="31"/>
        <v>2.0067068082138078E-2</v>
      </c>
      <c r="AG31" s="41">
        <f t="shared" si="31"/>
        <v>1.5118802156061427E-2</v>
      </c>
      <c r="AH31" s="42">
        <f t="shared" si="8"/>
        <v>3.518587023819951E-2</v>
      </c>
      <c r="AI31" s="43">
        <f t="shared" si="13"/>
        <v>3.9938494484478677E-2</v>
      </c>
      <c r="AK31" s="39"/>
    </row>
    <row r="32" spans="1:37" ht="15" x14ac:dyDescent="0.2">
      <c r="A32" s="20" t="s">
        <v>19</v>
      </c>
      <c r="B32" s="14" t="s">
        <v>9</v>
      </c>
      <c r="C32" s="41">
        <f t="shared" ref="C32:G32" si="32">C15/$AI15</f>
        <v>0</v>
      </c>
      <c r="D32" s="41">
        <f t="shared" si="32"/>
        <v>0.20480003223223037</v>
      </c>
      <c r="E32" s="41">
        <f t="shared" si="32"/>
        <v>4.4789919661411375E-2</v>
      </c>
      <c r="F32" s="41">
        <f t="shared" si="32"/>
        <v>3.1842415649601638E-4</v>
      </c>
      <c r="G32" s="41">
        <f t="shared" si="32"/>
        <v>0</v>
      </c>
      <c r="H32" s="42">
        <f t="shared" si="10"/>
        <v>0.24990837605013774</v>
      </c>
      <c r="I32" s="41">
        <f t="shared" si="10"/>
        <v>0</v>
      </c>
      <c r="J32" s="41">
        <f t="shared" si="10"/>
        <v>0</v>
      </c>
      <c r="K32" s="41">
        <f t="shared" si="10"/>
        <v>1.4789491740846317E-3</v>
      </c>
      <c r="L32" s="41">
        <f t="shared" si="10"/>
        <v>9.3267225207708669E-5</v>
      </c>
      <c r="M32" s="42">
        <f t="shared" ref="M32:P32" si="33">M15/$AI15</f>
        <v>1.5722163992923403E-3</v>
      </c>
      <c r="N32" s="42">
        <f t="shared" si="33"/>
        <v>5.805155827008731E-2</v>
      </c>
      <c r="O32" s="41">
        <f t="shared" si="33"/>
        <v>1.0450928084203984E-2</v>
      </c>
      <c r="P32" s="41">
        <f t="shared" si="33"/>
        <v>3.7326961460301985E-3</v>
      </c>
      <c r="Q32" s="42">
        <f t="shared" si="4"/>
        <v>1.4183624230234183E-2</v>
      </c>
      <c r="R32" s="41">
        <f t="shared" si="4"/>
        <v>4.5860956529690716E-2</v>
      </c>
      <c r="S32" s="41">
        <f t="shared" si="4"/>
        <v>1.1669987343049809E-2</v>
      </c>
      <c r="T32" s="42">
        <f t="shared" si="5"/>
        <v>5.7530943872740527E-2</v>
      </c>
      <c r="U32" s="41">
        <f t="shared" si="5"/>
        <v>0.14940318159524621</v>
      </c>
      <c r="V32" s="41">
        <f t="shared" si="5"/>
        <v>4.9145384145101167E-2</v>
      </c>
      <c r="W32" s="42">
        <f t="shared" si="6"/>
        <v>0.19854856574034732</v>
      </c>
      <c r="X32" s="42">
        <f t="shared" si="6"/>
        <v>2.9879108177333743E-2</v>
      </c>
      <c r="Y32" s="42">
        <f t="shared" si="6"/>
        <v>1.9620286477267698E-2</v>
      </c>
      <c r="Z32" s="42">
        <f t="shared" si="6"/>
        <v>5.7276382929819868E-2</v>
      </c>
      <c r="AA32" s="42">
        <f t="shared" si="6"/>
        <v>8.803261062190787E-2</v>
      </c>
      <c r="AB32" s="41">
        <f t="shared" si="6"/>
        <v>4.802774278496235E-2</v>
      </c>
      <c r="AC32" s="41">
        <f t="shared" si="6"/>
        <v>8.052166708240753E-2</v>
      </c>
      <c r="AD32" s="41">
        <f t="shared" si="6"/>
        <v>6.6789003704384758E-2</v>
      </c>
      <c r="AE32" s="42">
        <f t="shared" ref="AE32:AG32" si="34">AE15/$AI15</f>
        <v>0.19533841357175469</v>
      </c>
      <c r="AF32" s="41">
        <f t="shared" si="34"/>
        <v>1.8117358808894177E-2</v>
      </c>
      <c r="AG32" s="41">
        <f t="shared" si="34"/>
        <v>1.1940554850182547E-2</v>
      </c>
      <c r="AH32" s="42">
        <f t="shared" si="8"/>
        <v>3.0057913659076722E-2</v>
      </c>
      <c r="AI32" s="43">
        <f t="shared" si="13"/>
        <v>5.0596745463701666E-2</v>
      </c>
      <c r="AK32" s="39"/>
    </row>
    <row r="33" spans="1:37" ht="15.75" thickBot="1" x14ac:dyDescent="0.3">
      <c r="A33" s="313" t="s">
        <v>329</v>
      </c>
      <c r="B33" s="314"/>
      <c r="C33" s="44">
        <f t="shared" ref="C33:L33" si="35">C16/$AI16</f>
        <v>9.2055806449784193E-3</v>
      </c>
      <c r="D33" s="44">
        <f t="shared" si="35"/>
        <v>3.0580949565961781E-2</v>
      </c>
      <c r="E33" s="44">
        <f t="shared" si="35"/>
        <v>3.5239926422788781E-2</v>
      </c>
      <c r="F33" s="44">
        <f t="shared" si="35"/>
        <v>2.8981278567667918E-4</v>
      </c>
      <c r="G33" s="44">
        <f t="shared" si="35"/>
        <v>0</v>
      </c>
      <c r="H33" s="44">
        <f>H16/$AI16</f>
        <v>7.5316269419405668E-2</v>
      </c>
      <c r="I33" s="44">
        <f t="shared" si="35"/>
        <v>1.1285250722379639E-4</v>
      </c>
      <c r="J33" s="44">
        <f t="shared" si="35"/>
        <v>4.6760385322027068E-3</v>
      </c>
      <c r="K33" s="44">
        <f t="shared" si="35"/>
        <v>2.9478526510455221E-2</v>
      </c>
      <c r="L33" s="44">
        <f t="shared" si="35"/>
        <v>1.6459770839090884E-4</v>
      </c>
      <c r="M33" s="44">
        <f t="shared" ref="M33:V33" si="36">M16/$AI16</f>
        <v>3.4432015258272636E-2</v>
      </c>
      <c r="N33" s="44">
        <f t="shared" si="36"/>
        <v>0.1624271697456432</v>
      </c>
      <c r="O33" s="44">
        <f t="shared" si="36"/>
        <v>4.4483855061758615E-2</v>
      </c>
      <c r="P33" s="44">
        <f t="shared" si="36"/>
        <v>5.8543439962453377E-3</v>
      </c>
      <c r="Q33" s="44">
        <f t="shared" si="4"/>
        <v>5.0338199058003935E-2</v>
      </c>
      <c r="R33" s="44">
        <f t="shared" si="36"/>
        <v>4.8240672556180947E-2</v>
      </c>
      <c r="S33" s="44">
        <f t="shared" si="36"/>
        <v>1.5160816463059822E-2</v>
      </c>
      <c r="T33" s="44">
        <f t="shared" si="5"/>
        <v>6.3401489019240767E-2</v>
      </c>
      <c r="U33" s="44">
        <f t="shared" si="36"/>
        <v>0.14179237468709244</v>
      </c>
      <c r="V33" s="44">
        <f t="shared" si="36"/>
        <v>4.8148534791177644E-2</v>
      </c>
      <c r="W33" s="44">
        <f t="shared" si="6"/>
        <v>0.18994090947827005</v>
      </c>
      <c r="X33" s="44">
        <f t="shared" si="6"/>
        <v>2.9005993402209555E-2</v>
      </c>
      <c r="Y33" s="44">
        <f t="shared" si="6"/>
        <v>5.3506225578129604E-2</v>
      </c>
      <c r="Z33" s="44">
        <f t="shared" si="6"/>
        <v>9.1783082240638025E-2</v>
      </c>
      <c r="AA33" s="44">
        <f t="shared" si="6"/>
        <v>9.4972647772667049E-2</v>
      </c>
      <c r="AB33" s="44">
        <f t="shared" si="6"/>
        <v>4.4710155261539548E-2</v>
      </c>
      <c r="AC33" s="44">
        <f t="shared" si="6"/>
        <v>4.8713781601561479E-2</v>
      </c>
      <c r="AD33" s="44">
        <f t="shared" si="6"/>
        <v>3.2550389018826613E-2</v>
      </c>
      <c r="AE33" s="44">
        <f t="shared" ref="AE33" si="37">AE16/$AI16</f>
        <v>0.12597432588192764</v>
      </c>
      <c r="AF33" s="44">
        <f t="shared" si="6"/>
        <v>2.0421836271754371E-2</v>
      </c>
      <c r="AG33" s="44">
        <f t="shared" si="6"/>
        <v>8.4798368738372917E-3</v>
      </c>
      <c r="AH33" s="44">
        <f t="shared" si="8"/>
        <v>2.8901673145591673E-2</v>
      </c>
      <c r="AI33" s="45">
        <f t="shared" si="13"/>
        <v>1</v>
      </c>
      <c r="AK33" s="39"/>
    </row>
    <row r="34" spans="1:37" ht="15" x14ac:dyDescent="0.25">
      <c r="A34"/>
      <c r="B34"/>
    </row>
    <row r="35" spans="1:37" ht="15" x14ac:dyDescent="0.25">
      <c r="A35"/>
      <c r="B35"/>
    </row>
    <row r="36" spans="1:37" ht="15" x14ac:dyDescent="0.25">
      <c r="A36"/>
      <c r="B36"/>
    </row>
    <row r="37" spans="1:37" ht="15" x14ac:dyDescent="0.25">
      <c r="A37"/>
      <c r="B37"/>
    </row>
    <row r="38" spans="1:37" ht="15" x14ac:dyDescent="0.25">
      <c r="A38"/>
      <c r="B38"/>
    </row>
    <row r="39" spans="1:37" ht="15" x14ac:dyDescent="0.25">
      <c r="A39"/>
      <c r="B39"/>
    </row>
    <row r="40" spans="1:37" ht="15" x14ac:dyDescent="0.25">
      <c r="A40"/>
      <c r="B40"/>
    </row>
    <row r="41" spans="1:37" ht="15" x14ac:dyDescent="0.25">
      <c r="A41"/>
      <c r="B41"/>
    </row>
    <row r="42" spans="1:37" ht="15" x14ac:dyDescent="0.25">
      <c r="A42"/>
      <c r="B42"/>
    </row>
    <row r="43" spans="1:37" ht="15" x14ac:dyDescent="0.25">
      <c r="A43"/>
      <c r="B43"/>
    </row>
    <row r="44" spans="1:37" ht="15" x14ac:dyDescent="0.25">
      <c r="A44"/>
      <c r="B44"/>
    </row>
    <row r="45" spans="1:37" ht="15" x14ac:dyDescent="0.25">
      <c r="A45"/>
      <c r="B45"/>
    </row>
    <row r="46" spans="1:37" ht="15" x14ac:dyDescent="0.25">
      <c r="A46"/>
      <c r="B46"/>
    </row>
    <row r="47" spans="1:37" ht="15" x14ac:dyDescent="0.25">
      <c r="A47"/>
      <c r="B47"/>
    </row>
    <row r="48" spans="1:37" ht="15" x14ac:dyDescent="0.25">
      <c r="A48"/>
      <c r="B48"/>
    </row>
    <row r="49" spans="1:2" ht="15" x14ac:dyDescent="0.25">
      <c r="A49"/>
      <c r="B49"/>
    </row>
    <row r="50" spans="1:2" ht="15" x14ac:dyDescent="0.25">
      <c r="A50"/>
      <c r="B50"/>
    </row>
    <row r="51" spans="1:2" ht="15" x14ac:dyDescent="0.25">
      <c r="A51"/>
      <c r="B51"/>
    </row>
    <row r="52" spans="1:2" ht="15" x14ac:dyDescent="0.25">
      <c r="A52"/>
      <c r="B52"/>
    </row>
    <row r="53" spans="1:2" ht="15" x14ac:dyDescent="0.25">
      <c r="A53"/>
      <c r="B53"/>
    </row>
    <row r="54" spans="1:2" ht="15" x14ac:dyDescent="0.25">
      <c r="A54"/>
      <c r="B54"/>
    </row>
    <row r="55" spans="1:2" ht="15" x14ac:dyDescent="0.25">
      <c r="A55"/>
      <c r="B55"/>
    </row>
    <row r="56" spans="1:2" ht="15" x14ac:dyDescent="0.25">
      <c r="A56"/>
      <c r="B56"/>
    </row>
    <row r="57" spans="1:2" ht="15" x14ac:dyDescent="0.25">
      <c r="A57"/>
      <c r="B57"/>
    </row>
    <row r="58" spans="1:2" ht="15" x14ac:dyDescent="0.25">
      <c r="A58"/>
      <c r="B58"/>
    </row>
    <row r="59" spans="1:2" ht="15" x14ac:dyDescent="0.25">
      <c r="A59"/>
      <c r="B59"/>
    </row>
    <row r="60" spans="1:2" ht="15" x14ac:dyDescent="0.25">
      <c r="A60"/>
      <c r="B60"/>
    </row>
    <row r="61" spans="1:2" ht="15" x14ac:dyDescent="0.25">
      <c r="A61"/>
      <c r="B61"/>
    </row>
    <row r="62" spans="1:2" ht="15" x14ac:dyDescent="0.25">
      <c r="A62"/>
      <c r="B62"/>
    </row>
    <row r="63" spans="1:2" ht="15" x14ac:dyDescent="0.25">
      <c r="A63"/>
      <c r="B63"/>
    </row>
    <row r="64" spans="1:2" ht="15" x14ac:dyDescent="0.25">
      <c r="A64"/>
      <c r="B64"/>
    </row>
    <row r="65" spans="1:2" ht="15" x14ac:dyDescent="0.25">
      <c r="A65"/>
      <c r="B65"/>
    </row>
    <row r="66" spans="1:2" ht="15" x14ac:dyDescent="0.25">
      <c r="A66"/>
      <c r="B66"/>
    </row>
    <row r="67" spans="1:2" ht="15" x14ac:dyDescent="0.25">
      <c r="A67"/>
      <c r="B67"/>
    </row>
    <row r="68" spans="1:2" ht="15" x14ac:dyDescent="0.25">
      <c r="A68"/>
      <c r="B68"/>
    </row>
    <row r="69" spans="1:2" ht="15" x14ac:dyDescent="0.25">
      <c r="A69"/>
      <c r="B69"/>
    </row>
    <row r="70" spans="1:2" ht="15" x14ac:dyDescent="0.25">
      <c r="A70"/>
      <c r="B70"/>
    </row>
    <row r="71" spans="1:2" ht="15" x14ac:dyDescent="0.25">
      <c r="A71"/>
      <c r="B71"/>
    </row>
    <row r="72" spans="1:2" ht="15" x14ac:dyDescent="0.25">
      <c r="A72"/>
      <c r="B72"/>
    </row>
    <row r="73" spans="1:2" ht="15" x14ac:dyDescent="0.25">
      <c r="A73"/>
      <c r="B73"/>
    </row>
    <row r="74" spans="1:2" ht="15" x14ac:dyDescent="0.25">
      <c r="A74"/>
      <c r="B74"/>
    </row>
    <row r="75" spans="1:2" ht="15" x14ac:dyDescent="0.25">
      <c r="A75"/>
      <c r="B75"/>
    </row>
    <row r="76" spans="1:2" ht="15" x14ac:dyDescent="0.25">
      <c r="A76"/>
      <c r="B76"/>
    </row>
    <row r="77" spans="1:2" ht="15" x14ac:dyDescent="0.25">
      <c r="A77"/>
      <c r="B77"/>
    </row>
    <row r="78" spans="1:2" ht="15" x14ac:dyDescent="0.25">
      <c r="A78"/>
      <c r="B78"/>
    </row>
    <row r="79" spans="1:2" ht="15" x14ac:dyDescent="0.25">
      <c r="A79"/>
      <c r="B79"/>
    </row>
    <row r="80" spans="1:2" ht="15" x14ac:dyDescent="0.25">
      <c r="A80"/>
      <c r="B80"/>
    </row>
    <row r="81" spans="1:2" ht="15" x14ac:dyDescent="0.25">
      <c r="A81"/>
      <c r="B81"/>
    </row>
    <row r="82" spans="1:2" ht="15" x14ac:dyDescent="0.25">
      <c r="A82"/>
      <c r="B82"/>
    </row>
    <row r="83" spans="1:2" ht="15" x14ac:dyDescent="0.25">
      <c r="A83"/>
      <c r="B83"/>
    </row>
    <row r="84" spans="1:2" ht="15" x14ac:dyDescent="0.25">
      <c r="A84"/>
      <c r="B84"/>
    </row>
    <row r="85" spans="1:2" ht="15" x14ac:dyDescent="0.25">
      <c r="A85"/>
      <c r="B85"/>
    </row>
    <row r="86" spans="1:2" ht="15" x14ac:dyDescent="0.25">
      <c r="A86"/>
      <c r="B86"/>
    </row>
    <row r="87" spans="1:2" ht="15" x14ac:dyDescent="0.25">
      <c r="A87"/>
      <c r="B87"/>
    </row>
    <row r="88" spans="1:2" ht="15" x14ac:dyDescent="0.25">
      <c r="A88"/>
      <c r="B88"/>
    </row>
    <row r="89" spans="1:2" ht="15" x14ac:dyDescent="0.25">
      <c r="A89"/>
      <c r="B89"/>
    </row>
    <row r="90" spans="1:2" ht="15" x14ac:dyDescent="0.25">
      <c r="A90"/>
      <c r="B90"/>
    </row>
    <row r="91" spans="1:2" ht="15" x14ac:dyDescent="0.25">
      <c r="A91"/>
      <c r="B91"/>
    </row>
    <row r="92" spans="1:2" ht="15" x14ac:dyDescent="0.25">
      <c r="A92"/>
      <c r="B92"/>
    </row>
    <row r="93" spans="1:2" ht="15" x14ac:dyDescent="0.25">
      <c r="A93"/>
      <c r="B93"/>
    </row>
    <row r="94" spans="1:2" ht="15" x14ac:dyDescent="0.25">
      <c r="A94"/>
      <c r="B94"/>
    </row>
    <row r="95" spans="1:2" ht="15" x14ac:dyDescent="0.25">
      <c r="A95"/>
      <c r="B95"/>
    </row>
    <row r="96" spans="1:2" ht="15" x14ac:dyDescent="0.25">
      <c r="A96"/>
      <c r="B96"/>
    </row>
    <row r="97" spans="1:2" ht="15" x14ac:dyDescent="0.25">
      <c r="A97"/>
      <c r="B97"/>
    </row>
    <row r="98" spans="1:2" ht="15" x14ac:dyDescent="0.25">
      <c r="A98"/>
      <c r="B98"/>
    </row>
    <row r="99" spans="1:2" ht="15" x14ac:dyDescent="0.25">
      <c r="A99"/>
      <c r="B99"/>
    </row>
    <row r="100" spans="1:2" ht="15" x14ac:dyDescent="0.25">
      <c r="A100"/>
      <c r="B100"/>
    </row>
    <row r="101" spans="1:2" ht="15" x14ac:dyDescent="0.25">
      <c r="A101"/>
      <c r="B101"/>
    </row>
    <row r="102" spans="1:2" ht="15" x14ac:dyDescent="0.25">
      <c r="A102"/>
      <c r="B102"/>
    </row>
    <row r="103" spans="1:2" ht="15" x14ac:dyDescent="0.25">
      <c r="A103"/>
      <c r="B103"/>
    </row>
    <row r="104" spans="1:2" ht="15" x14ac:dyDescent="0.25">
      <c r="A104"/>
      <c r="B104"/>
    </row>
    <row r="105" spans="1:2" ht="15" x14ac:dyDescent="0.25">
      <c r="A105"/>
      <c r="B105"/>
    </row>
    <row r="106" spans="1:2" ht="15" x14ac:dyDescent="0.25">
      <c r="A106"/>
      <c r="B106"/>
    </row>
    <row r="107" spans="1:2" ht="15" x14ac:dyDescent="0.25">
      <c r="A107"/>
      <c r="B107"/>
    </row>
    <row r="108" spans="1:2" ht="15" x14ac:dyDescent="0.25">
      <c r="A108"/>
      <c r="B108"/>
    </row>
    <row r="109" spans="1:2" ht="15" x14ac:dyDescent="0.25">
      <c r="A109"/>
      <c r="B109"/>
    </row>
    <row r="110" spans="1:2" ht="15" x14ac:dyDescent="0.25">
      <c r="A110"/>
      <c r="B110"/>
    </row>
    <row r="111" spans="1:2" ht="15" x14ac:dyDescent="0.25">
      <c r="A111"/>
      <c r="B111"/>
    </row>
    <row r="112" spans="1:2" ht="15" x14ac:dyDescent="0.25">
      <c r="A112"/>
      <c r="B112"/>
    </row>
    <row r="113" spans="1:2" ht="15" x14ac:dyDescent="0.25">
      <c r="A113"/>
      <c r="B113"/>
    </row>
    <row r="114" spans="1:2" ht="15" x14ac:dyDescent="0.25">
      <c r="A114"/>
      <c r="B114"/>
    </row>
    <row r="115" spans="1:2" ht="15" x14ac:dyDescent="0.25">
      <c r="A115"/>
      <c r="B115"/>
    </row>
    <row r="116" spans="1:2" ht="15" x14ac:dyDescent="0.25">
      <c r="A116"/>
      <c r="B116"/>
    </row>
    <row r="117" spans="1:2" ht="15" x14ac:dyDescent="0.25">
      <c r="A117"/>
      <c r="B117"/>
    </row>
    <row r="118" spans="1:2" ht="15" x14ac:dyDescent="0.25">
      <c r="A118"/>
      <c r="B118"/>
    </row>
    <row r="119" spans="1:2" ht="15" x14ac:dyDescent="0.25">
      <c r="A119"/>
      <c r="B119"/>
    </row>
    <row r="120" spans="1:2" ht="15" x14ac:dyDescent="0.25">
      <c r="A120"/>
      <c r="B120"/>
    </row>
    <row r="121" spans="1:2" ht="15" x14ac:dyDescent="0.25">
      <c r="A121"/>
      <c r="B121"/>
    </row>
    <row r="122" spans="1:2" ht="15" x14ac:dyDescent="0.25">
      <c r="A122"/>
      <c r="B122"/>
    </row>
    <row r="123" spans="1:2" ht="15" x14ac:dyDescent="0.25">
      <c r="A123"/>
      <c r="B123"/>
    </row>
    <row r="124" spans="1:2" ht="15" x14ac:dyDescent="0.25">
      <c r="A124"/>
      <c r="B124"/>
    </row>
    <row r="125" spans="1:2" ht="15" x14ac:dyDescent="0.25">
      <c r="A125"/>
      <c r="B125"/>
    </row>
    <row r="126" spans="1:2" ht="15" x14ac:dyDescent="0.25">
      <c r="A126"/>
      <c r="B126"/>
    </row>
    <row r="127" spans="1:2" ht="15" x14ac:dyDescent="0.25">
      <c r="A127"/>
      <c r="B127"/>
    </row>
    <row r="128" spans="1:2" ht="15" x14ac:dyDescent="0.25">
      <c r="A128"/>
      <c r="B128"/>
    </row>
    <row r="129" spans="1:2" ht="15" x14ac:dyDescent="0.25">
      <c r="A129"/>
      <c r="B129"/>
    </row>
    <row r="130" spans="1:2" ht="15" x14ac:dyDescent="0.25">
      <c r="A130"/>
      <c r="B130"/>
    </row>
    <row r="131" spans="1:2" ht="15" x14ac:dyDescent="0.25">
      <c r="A131"/>
      <c r="B131"/>
    </row>
  </sheetData>
  <mergeCells count="9">
    <mergeCell ref="A1:AL1"/>
    <mergeCell ref="A2:AL2"/>
    <mergeCell ref="A3:AL3"/>
    <mergeCell ref="A4:AL4"/>
    <mergeCell ref="A33:B33"/>
    <mergeCell ref="A19:AI19"/>
    <mergeCell ref="A20:AI20"/>
    <mergeCell ref="A21:AI21"/>
    <mergeCell ref="A16:B16"/>
  </mergeCells>
  <hyperlinks>
    <hyperlink ref="AN1" location="INDICE!A1" display="VOVER AL 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R131"/>
  <sheetViews>
    <sheetView showGridLines="0" zoomScale="70" zoomScaleNormal="70" workbookViewId="0">
      <selection activeCell="A21" sqref="A21:AH21"/>
    </sheetView>
  </sheetViews>
  <sheetFormatPr baseColWidth="10" defaultColWidth="11.5703125" defaultRowHeight="12.75" x14ac:dyDescent="0.2"/>
  <cols>
    <col min="1" max="1" width="63" style="11" customWidth="1"/>
    <col min="2" max="2" width="13" style="11" bestFit="1" customWidth="1"/>
    <col min="3" max="3" width="13.7109375" style="11" customWidth="1"/>
    <col min="4" max="4" width="13.5703125" style="11" customWidth="1"/>
    <col min="5" max="32" width="11.5703125" style="11"/>
    <col min="33" max="33" width="22.5703125" style="11" customWidth="1"/>
    <col min="34" max="34" width="16.28515625" style="11" bestFit="1" customWidth="1"/>
    <col min="35" max="35" width="14.85546875" style="11" bestFit="1" customWidth="1"/>
    <col min="36" max="36" width="15.85546875" style="11" bestFit="1" customWidth="1"/>
    <col min="37" max="38" width="11.5703125" style="11"/>
    <col min="39" max="39" width="23.5703125" style="11" customWidth="1"/>
    <col min="40" max="16384" width="11.5703125" style="11"/>
  </cols>
  <sheetData>
    <row r="1" spans="1:39" ht="16.899999999999999" customHeight="1" thickBot="1" x14ac:dyDescent="0.3">
      <c r="A1" s="315" t="s">
        <v>400</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M1" s="207" t="s">
        <v>488</v>
      </c>
    </row>
    <row r="2" spans="1:39" ht="15.75" thickTop="1" x14ac:dyDescent="0.25">
      <c r="A2" s="316" t="s">
        <v>476</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9" ht="15" x14ac:dyDescent="0.25">
      <c r="A3" s="316" t="s">
        <v>322</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row>
    <row r="4" spans="1:39" ht="15" x14ac:dyDescent="0.25">
      <c r="A4" s="316" t="s">
        <v>502</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row>
    <row r="5" spans="1:39" ht="13.5"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9" ht="201.6" customHeight="1" thickBot="1" x14ac:dyDescent="0.25">
      <c r="A6" s="30" t="s">
        <v>449</v>
      </c>
      <c r="B6" s="31" t="s">
        <v>323</v>
      </c>
      <c r="C6" s="31" t="s">
        <v>324</v>
      </c>
      <c r="D6" s="31" t="s">
        <v>325</v>
      </c>
      <c r="E6" s="31" t="s">
        <v>326</v>
      </c>
      <c r="F6" s="31" t="s">
        <v>327</v>
      </c>
      <c r="G6" s="32" t="s">
        <v>328</v>
      </c>
      <c r="H6" s="31" t="s">
        <v>330</v>
      </c>
      <c r="I6" s="31" t="s">
        <v>333</v>
      </c>
      <c r="J6" s="31" t="s">
        <v>331</v>
      </c>
      <c r="K6" s="31" t="s">
        <v>332</v>
      </c>
      <c r="L6" s="32" t="s">
        <v>358</v>
      </c>
      <c r="M6" s="32" t="s">
        <v>343</v>
      </c>
      <c r="N6" s="33" t="s">
        <v>334</v>
      </c>
      <c r="O6" s="33" t="s">
        <v>335</v>
      </c>
      <c r="P6" s="32" t="s">
        <v>344</v>
      </c>
      <c r="Q6" s="34" t="s">
        <v>336</v>
      </c>
      <c r="R6" s="34" t="s">
        <v>337</v>
      </c>
      <c r="S6" s="32" t="s">
        <v>345</v>
      </c>
      <c r="T6" s="35" t="s">
        <v>338</v>
      </c>
      <c r="U6" s="34" t="s">
        <v>339</v>
      </c>
      <c r="V6" s="32" t="s">
        <v>346</v>
      </c>
      <c r="W6" s="32" t="s">
        <v>347</v>
      </c>
      <c r="X6" s="32" t="s">
        <v>348</v>
      </c>
      <c r="Y6" s="32" t="s">
        <v>349</v>
      </c>
      <c r="Z6" s="32" t="s">
        <v>350</v>
      </c>
      <c r="AA6" s="34" t="s">
        <v>351</v>
      </c>
      <c r="AB6" s="33" t="s">
        <v>352</v>
      </c>
      <c r="AC6" s="33" t="s">
        <v>353</v>
      </c>
      <c r="AD6" s="32" t="s">
        <v>354</v>
      </c>
      <c r="AE6" s="33" t="s">
        <v>355</v>
      </c>
      <c r="AF6" s="34" t="s">
        <v>356</v>
      </c>
      <c r="AG6" s="32" t="s">
        <v>357</v>
      </c>
      <c r="AH6" s="36" t="s">
        <v>404</v>
      </c>
      <c r="AI6" s="36" t="s">
        <v>341</v>
      </c>
      <c r="AJ6" s="32" t="s">
        <v>366</v>
      </c>
      <c r="AK6" s="37" t="s">
        <v>450</v>
      </c>
    </row>
    <row r="7" spans="1:39" ht="15" x14ac:dyDescent="0.25">
      <c r="A7" s="52" t="s">
        <v>439</v>
      </c>
      <c r="B7" s="25">
        <f>SUMIF('PIB Municipios 2021'!$E$8:$E$132,$A7,'PIB Municipios 2021'!H$8:H$132)</f>
        <v>455.01422029402778</v>
      </c>
      <c r="C7" s="25">
        <f>SUMIF('PIB Municipios 2021'!$E$8:$E$132,$A7,'PIB Municipios 2021'!I$8:I$132)</f>
        <v>2470.2733209288663</v>
      </c>
      <c r="D7" s="25">
        <f>SUMIF('PIB Municipios 2021'!$E$8:$E$132,$A7,'PIB Municipios 2021'!J$8:J$132)</f>
        <v>3571.4928599566833</v>
      </c>
      <c r="E7" s="25">
        <f>SUMIF('PIB Municipios 2021'!$E$8:$E$132,$A7,'PIB Municipios 2021'!K$8:K$132)</f>
        <v>12.480903423362978</v>
      </c>
      <c r="F7" s="25">
        <f>SUMIF('PIB Municipios 2021'!$E$8:$E$132,$A7,'PIB Municipios 2021'!L$8:L$132)</f>
        <v>0</v>
      </c>
      <c r="G7" s="26">
        <f>SUMIF('PIB Municipios 2021'!$E$8:$E$132,$A7,'PIB Municipios 2021'!M$8:M$132)</f>
        <v>6509.2613046029428</v>
      </c>
      <c r="H7" s="25">
        <f>SUMIF('PIB Municipios 2021'!$E$8:$E$132,$A7,'PIB Municipios 2021'!N$8:N$132)</f>
        <v>0</v>
      </c>
      <c r="I7" s="25">
        <f>SUMIF('PIB Municipios 2021'!$E$8:$E$132,$A7,'PIB Municipios 2021'!O$8:O$132)</f>
        <v>750.70036489851327</v>
      </c>
      <c r="J7" s="25">
        <f>SUMIF('PIB Municipios 2021'!$E$8:$E$132,$A7,'PIB Municipios 2021'!P$8:P$132)</f>
        <v>2970.1760858305379</v>
      </c>
      <c r="K7" s="25">
        <f>SUMIF('PIB Municipios 2021'!$E$8:$E$132,$A7,'PIB Municipios 2021'!Q$8:Q$132)</f>
        <v>4.44783771094946</v>
      </c>
      <c r="L7" s="26">
        <f>SUMIF('PIB Municipios 2021'!$E$8:$E$132,$A7,'PIB Municipios 2021'!R$8:R$132)</f>
        <v>3725.3242884400006</v>
      </c>
      <c r="M7" s="26">
        <f>SUMIF('PIB Municipios 2021'!$E$8:$E$132,$A7,'PIB Municipios 2021'!S$8:S$132)</f>
        <v>4174.1701757024139</v>
      </c>
      <c r="N7" s="25">
        <f>SUMIF('PIB Municipios 2021'!$E$8:$E$132,$A7,'PIB Municipios 2021'!T$8:T$132)</f>
        <v>1170.0040643889622</v>
      </c>
      <c r="O7" s="25">
        <f>SUMIF('PIB Municipios 2021'!$E$8:$E$132,$A7,'PIB Municipios 2021'!U$8:U$132)</f>
        <v>214.98420542187031</v>
      </c>
      <c r="P7" s="26">
        <f>SUMIF('PIB Municipios 2021'!$E$8:$E$132,$A7,'PIB Municipios 2021'!V$8:V$132)</f>
        <v>1384.9882698108324</v>
      </c>
      <c r="Q7" s="25">
        <f>SUMIF('PIB Municipios 2021'!$E$8:$E$132,$A7,'PIB Municipios 2021'!W$8:W$132)</f>
        <v>1475.2709333903745</v>
      </c>
      <c r="R7" s="25">
        <f>SUMIF('PIB Municipios 2021'!$E$8:$E$132,$A7,'PIB Municipios 2021'!X$8:X$132)</f>
        <v>757.15376136639554</v>
      </c>
      <c r="S7" s="26">
        <f>SUMIF('PIB Municipios 2021'!$E$8:$E$132,$A7,'PIB Municipios 2021'!Y$8:Y$132)</f>
        <v>2232.4246947567699</v>
      </c>
      <c r="T7" s="25">
        <f>SUMIF('PIB Municipios 2021'!$E$8:$E$132,$A7,'PIB Municipios 2021'!Z$8:Z$132)</f>
        <v>4583.5531382883146</v>
      </c>
      <c r="U7" s="25">
        <f>SUMIF('PIB Municipios 2021'!$E$8:$E$132,$A7,'PIB Municipios 2021'!AA$8:AA$132)</f>
        <v>1964.0617941068178</v>
      </c>
      <c r="V7" s="26">
        <f>SUMIF('PIB Municipios 2021'!$E$8:$E$132,$A7,'PIB Municipios 2021'!AB$8:AB$132)</f>
        <v>6547.6149323951322</v>
      </c>
      <c r="W7" s="26">
        <f>SUMIF('PIB Municipios 2021'!$E$8:$E$132,$A7,'PIB Municipios 2021'!AC$8:AC$132)</f>
        <v>846.06684351564797</v>
      </c>
      <c r="X7" s="26">
        <f>SUMIF('PIB Municipios 2021'!$E$8:$E$132,$A7,'PIB Municipios 2021'!AD$8:AD$132)</f>
        <v>559.27216091261471</v>
      </c>
      <c r="Y7" s="26">
        <f>SUMIF('PIB Municipios 2021'!$E$8:$E$132,$A7,'PIB Municipios 2021'!AE$8:AE$132)</f>
        <v>2623.4999836225943</v>
      </c>
      <c r="Z7" s="26">
        <f>SUMIF('PIB Municipios 2021'!$E$8:$E$132,$A7,'PIB Municipios 2021'!AF$8:AF$132)</f>
        <v>3134.6301253677248</v>
      </c>
      <c r="AA7" s="25">
        <f>SUMIF('PIB Municipios 2021'!$E$8:$E$132,$A7,'PIB Municipios 2021'!AG$8:AG$132)</f>
        <v>1606.183780852288</v>
      </c>
      <c r="AB7" s="25">
        <f>SUMIF('PIB Municipios 2021'!$E$8:$E$132,$A7,'PIB Municipios 2021'!AH$8:AH$132)</f>
        <v>1499.6710234962557</v>
      </c>
      <c r="AC7" s="25">
        <f>SUMIF('PIB Municipios 2021'!$E$8:$E$132,$A7,'PIB Municipios 2021'!AI$8:AI$132)</f>
        <v>1578.3369346428481</v>
      </c>
      <c r="AD7" s="26">
        <f>SUMIF('PIB Municipios 2021'!$E$8:$E$132,$A7,'PIB Municipios 2021'!AJ$8:AJ$132)</f>
        <v>4684.1917389913933</v>
      </c>
      <c r="AE7" s="25">
        <f>SUMIF('PIB Municipios 2021'!$E$8:$E$132,$A7,'PIB Municipios 2021'!AK$8:AK$132)</f>
        <v>590.85077888972228</v>
      </c>
      <c r="AF7" s="25">
        <f>SUMIF('PIB Municipios 2021'!$E$8:$E$132,$A7,'PIB Municipios 2021'!AL$8:AL$132)</f>
        <v>380.90234859089998</v>
      </c>
      <c r="AG7" s="26">
        <f>SUMIF('PIB Municipios 2021'!$E$8:$E$132,$A7,'PIB Municipios 2021'!AM$8:AM$132)</f>
        <v>971.75312748062254</v>
      </c>
      <c r="AH7" s="25">
        <f>SUMIF('PIB Municipios 2021'!$E$8:$E$132,$A7,'PIB Municipios 2021'!AN$8:AN$132)</f>
        <v>37393.197645598688</v>
      </c>
      <c r="AI7" s="25">
        <f>SUMIF('PIB Municipios 2021'!$E$8:$E$132,$A7,'PIB Municipios 2021'!AO$8:AO$132)</f>
        <v>3705.4171497961652</v>
      </c>
      <c r="AJ7" s="26">
        <f>SUMIF('PIB Municipios 2021'!$E$8:$E$132,$A7,'PIB Municipios 2021'!AP$8:AP$132)</f>
        <v>41098.61479539486</v>
      </c>
      <c r="AK7" s="28">
        <f>SUMIF('PIB Municipios 2021'!$C$8:$C$132,#REF!,'PIB Municipios 2021'!AQ$8:AQ$132)</f>
        <v>0</v>
      </c>
    </row>
    <row r="8" spans="1:39" ht="15" x14ac:dyDescent="0.25">
      <c r="A8" s="50" t="s">
        <v>440</v>
      </c>
      <c r="B8" s="25">
        <f>SUMIF('PIB Municipios 2021'!$E$8:$E$132,$A8,'PIB Municipios 2021'!H$8:H$132)</f>
        <v>20.034834247829409</v>
      </c>
      <c r="C8" s="15">
        <f>SUMIF('PIB Municipios 2021'!$E$8:$E$132,$A8,'PIB Municipios 2021'!I$8:I$132)</f>
        <v>100.64249959147253</v>
      </c>
      <c r="D8" s="15">
        <f>SUMIF('PIB Municipios 2021'!$E$8:$E$132,$A8,'PIB Municipios 2021'!J$8:J$132)</f>
        <v>268.1819461858538</v>
      </c>
      <c r="E8" s="15">
        <f>SUMIF('PIB Municipios 2021'!$E$8:$E$132,$A8,'PIB Municipios 2021'!K$8:K$132)</f>
        <v>1.8425640367670446</v>
      </c>
      <c r="F8" s="15">
        <f>SUMIF('PIB Municipios 2021'!$E$8:$E$132,$A8,'PIB Municipios 2021'!L$8:L$132)</f>
        <v>0</v>
      </c>
      <c r="G8" s="16">
        <f>SUMIF('PIB Municipios 2021'!$E$8:$E$132,$A8,'PIB Municipios 2021'!M$8:M$132)</f>
        <v>390.70184406192277</v>
      </c>
      <c r="H8" s="15">
        <f>SUMIF('PIB Municipios 2021'!$E$8:$E$132,$A8,'PIB Municipios 2021'!N$8:N$132)</f>
        <v>0</v>
      </c>
      <c r="I8" s="15">
        <f>SUMIF('PIB Municipios 2021'!$E$8:$E$132,$A8,'PIB Municipios 2021'!O$8:O$132)</f>
        <v>0</v>
      </c>
      <c r="J8" s="15">
        <f>SUMIF('PIB Municipios 2021'!$E$8:$E$132,$A8,'PIB Municipios 2021'!P$8:P$132)</f>
        <v>1620.8613764007259</v>
      </c>
      <c r="K8" s="15">
        <f>SUMIF('PIB Municipios 2021'!$E$8:$E$132,$A8,'PIB Municipios 2021'!Q$8:Q$132)</f>
        <v>1.211451709542664</v>
      </c>
      <c r="L8" s="16">
        <f>SUMIF('PIB Municipios 2021'!$E$8:$E$132,$A8,'PIB Municipios 2021'!R$8:R$132)</f>
        <v>1622.0728281102688</v>
      </c>
      <c r="M8" s="16">
        <f>SUMIF('PIB Municipios 2021'!$E$8:$E$132,$A8,'PIB Municipios 2021'!S$8:S$132)</f>
        <v>281.19948654770207</v>
      </c>
      <c r="N8" s="15">
        <f>SUMIF('PIB Municipios 2021'!$E$8:$E$132,$A8,'PIB Municipios 2021'!T$8:T$132)</f>
        <v>29.752700259718992</v>
      </c>
      <c r="O8" s="15">
        <f>SUMIF('PIB Municipios 2021'!$E$8:$E$132,$A8,'PIB Municipios 2021'!U$8:U$132)</f>
        <v>7.8984750133848269</v>
      </c>
      <c r="P8" s="16">
        <f>SUMIF('PIB Municipios 2021'!$E$8:$E$132,$A8,'PIB Municipios 2021'!V$8:V$132)</f>
        <v>37.651175273103817</v>
      </c>
      <c r="Q8" s="15">
        <f>SUMIF('PIB Municipios 2021'!$E$8:$E$132,$A8,'PIB Municipios 2021'!W$8:W$132)</f>
        <v>114.04105931163288</v>
      </c>
      <c r="R8" s="15">
        <f>SUMIF('PIB Municipios 2021'!$E$8:$E$132,$A8,'PIB Municipios 2021'!X$8:X$132)</f>
        <v>28.895609649983641</v>
      </c>
      <c r="S8" s="16">
        <f>SUMIF('PIB Municipios 2021'!$E$8:$E$132,$A8,'PIB Municipios 2021'!Y$8:Y$132)</f>
        <v>142.93666896161653</v>
      </c>
      <c r="T8" s="15">
        <f>SUMIF('PIB Municipios 2021'!$E$8:$E$132,$A8,'PIB Municipios 2021'!Z$8:Z$132)</f>
        <v>214.55021211221427</v>
      </c>
      <c r="U8" s="15">
        <f>SUMIF('PIB Municipios 2021'!$E$8:$E$132,$A8,'PIB Municipios 2021'!AA$8:AA$132)</f>
        <v>100.35343807719474</v>
      </c>
      <c r="V8" s="16">
        <f>SUMIF('PIB Municipios 2021'!$E$8:$E$132,$A8,'PIB Municipios 2021'!AB$8:AB$132)</f>
        <v>314.90365018940901</v>
      </c>
      <c r="W8" s="16">
        <f>SUMIF('PIB Municipios 2021'!$E$8:$E$132,$A8,'PIB Municipios 2021'!AC$8:AC$132)</f>
        <v>53.579598024537908</v>
      </c>
      <c r="X8" s="16">
        <f>SUMIF('PIB Municipios 2021'!$E$8:$E$132,$A8,'PIB Municipios 2021'!AD$8:AD$132)</f>
        <v>17.089762595507693</v>
      </c>
      <c r="Y8" s="16">
        <f>SUMIF('PIB Municipios 2021'!$E$8:$E$132,$A8,'PIB Municipios 2021'!AE$8:AE$132)</f>
        <v>167.22741826895481</v>
      </c>
      <c r="Z8" s="16">
        <f>SUMIF('PIB Municipios 2021'!$E$8:$E$132,$A8,'PIB Municipios 2021'!AF$8:AF$132)</f>
        <v>299.64517794105961</v>
      </c>
      <c r="AA8" s="15">
        <f>SUMIF('PIB Municipios 2021'!$E$8:$E$132,$A8,'PIB Municipios 2021'!AG$8:AG$132)</f>
        <v>87.179707271246258</v>
      </c>
      <c r="AB8" s="15">
        <f>SUMIF('PIB Municipios 2021'!$E$8:$E$132,$A8,'PIB Municipios 2021'!AH$8:AH$132)</f>
        <v>74.571048478648436</v>
      </c>
      <c r="AC8" s="15">
        <f>SUMIF('PIB Municipios 2021'!$E$8:$E$132,$A8,'PIB Municipios 2021'!AI$8:AI$132)</f>
        <v>139.74704600028815</v>
      </c>
      <c r="AD8" s="16">
        <f>SUMIF('PIB Municipios 2021'!$E$8:$E$132,$A8,'PIB Municipios 2021'!AJ$8:AJ$132)</f>
        <v>301.49780175018282</v>
      </c>
      <c r="AE8" s="15">
        <f>SUMIF('PIB Municipios 2021'!$E$8:$E$132,$A8,'PIB Municipios 2021'!AK$8:AK$132)</f>
        <v>57.353275443068391</v>
      </c>
      <c r="AF8" s="15">
        <f>SUMIF('PIB Municipios 2021'!$E$8:$E$132,$A8,'PIB Municipios 2021'!AL$8:AL$132)</f>
        <v>21.377294699551896</v>
      </c>
      <c r="AG8" s="16">
        <f>SUMIF('PIB Municipios 2021'!$E$8:$E$132,$A8,'PIB Municipios 2021'!AM$8:AM$132)</f>
        <v>78.730570142620294</v>
      </c>
      <c r="AH8" s="15">
        <f>SUMIF('PIB Municipios 2021'!$E$8:$E$132,$A8,'PIB Municipios 2021'!AN$8:AN$132)</f>
        <v>3707.2359818668865</v>
      </c>
      <c r="AI8" s="15">
        <f>SUMIF('PIB Municipios 2021'!$E$8:$E$132,$A8,'PIB Municipios 2021'!AO$8:AO$132)</f>
        <v>367.36242553377514</v>
      </c>
      <c r="AJ8" s="16">
        <f>SUMIF('PIB Municipios 2021'!$E$8:$E$132,$A8,'PIB Municipios 2021'!AP$8:AP$132)</f>
        <v>4074.598407400661</v>
      </c>
      <c r="AK8" s="19">
        <f>SUMIF('PIB Municipios 2021'!$C$8:$C$132,#REF!,'PIB Municipios 2021'!AQ$8:AQ$132)</f>
        <v>0</v>
      </c>
    </row>
    <row r="9" spans="1:39" ht="15" x14ac:dyDescent="0.25">
      <c r="A9" s="50" t="s">
        <v>441</v>
      </c>
      <c r="B9" s="25">
        <f>SUMIF('PIB Municipios 2021'!$E$8:$E$132,$A9,'PIB Municipios 2021'!H$8:H$132)</f>
        <v>272.38817579211059</v>
      </c>
      <c r="C9" s="15">
        <f>SUMIF('PIB Municipios 2021'!$E$8:$E$132,$A9,'PIB Municipios 2021'!I$8:I$132)</f>
        <v>618.89449056951696</v>
      </c>
      <c r="D9" s="15">
        <f>SUMIF('PIB Municipios 2021'!$E$8:$E$132,$A9,'PIB Municipios 2021'!J$8:J$132)</f>
        <v>198.51546630391849</v>
      </c>
      <c r="E9" s="15">
        <f>SUMIF('PIB Municipios 2021'!$E$8:$E$132,$A9,'PIB Municipios 2021'!K$8:K$132)</f>
        <v>3.1301659325208115</v>
      </c>
      <c r="F9" s="15">
        <f>SUMIF('PIB Municipios 2021'!$E$8:$E$132,$A9,'PIB Municipios 2021'!L$8:L$132)</f>
        <v>0</v>
      </c>
      <c r="G9" s="16">
        <f>SUMIF('PIB Municipios 2021'!$E$8:$E$132,$A9,'PIB Municipios 2021'!M$8:M$132)</f>
        <v>1092.9282985980667</v>
      </c>
      <c r="H9" s="15">
        <f>SUMIF('PIB Municipios 2021'!$E$8:$E$132,$A9,'PIB Municipios 2021'!N$8:N$132)</f>
        <v>13.005371713050891</v>
      </c>
      <c r="I9" s="15">
        <f>SUMIF('PIB Municipios 2021'!$E$8:$E$132,$A9,'PIB Municipios 2021'!O$8:O$132)</f>
        <v>0</v>
      </c>
      <c r="J9" s="15">
        <f>SUMIF('PIB Municipios 2021'!$E$8:$E$132,$A9,'PIB Municipios 2021'!P$8:P$132)</f>
        <v>4.8117136682882613</v>
      </c>
      <c r="K9" s="15">
        <f>SUMIF('PIB Municipios 2021'!$E$8:$E$132,$A9,'PIB Municipios 2021'!Q$8:Q$132)</f>
        <v>0.10076310249886913</v>
      </c>
      <c r="L9" s="16">
        <f>SUMIF('PIB Municipios 2021'!$E$8:$E$132,$A9,'PIB Municipios 2021'!R$8:R$132)</f>
        <v>17.917848483838021</v>
      </c>
      <c r="M9" s="16">
        <f>SUMIF('PIB Municipios 2021'!$E$8:$E$132,$A9,'PIB Municipios 2021'!S$8:S$132)</f>
        <v>221.64751987635009</v>
      </c>
      <c r="N9" s="15">
        <f>SUMIF('PIB Municipios 2021'!$E$8:$E$132,$A9,'PIB Municipios 2021'!T$8:T$132)</f>
        <v>23.723692342117872</v>
      </c>
      <c r="O9" s="15">
        <f>SUMIF('PIB Municipios 2021'!$E$8:$E$132,$A9,'PIB Municipios 2021'!U$8:U$132)</f>
        <v>7.0226170918648796</v>
      </c>
      <c r="P9" s="16">
        <f>SUMIF('PIB Municipios 2021'!$E$8:$E$132,$A9,'PIB Municipios 2021'!V$8:V$132)</f>
        <v>30.746309433982749</v>
      </c>
      <c r="Q9" s="15">
        <f>SUMIF('PIB Municipios 2021'!$E$8:$E$132,$A9,'PIB Municipios 2021'!W$8:W$132)</f>
        <v>132.51266754341347</v>
      </c>
      <c r="R9" s="15">
        <f>SUMIF('PIB Municipios 2021'!$E$8:$E$132,$A9,'PIB Municipios 2021'!X$8:X$132)</f>
        <v>23.944859254150629</v>
      </c>
      <c r="S9" s="16">
        <f>SUMIF('PIB Municipios 2021'!$E$8:$E$132,$A9,'PIB Municipios 2021'!Y$8:Y$132)</f>
        <v>156.45752679756413</v>
      </c>
      <c r="T9" s="15">
        <f>SUMIF('PIB Municipios 2021'!$E$8:$E$132,$A9,'PIB Municipios 2021'!Z$8:Z$132)</f>
        <v>179.13617437353693</v>
      </c>
      <c r="U9" s="15">
        <f>SUMIF('PIB Municipios 2021'!$E$8:$E$132,$A9,'PIB Municipios 2021'!AA$8:AA$132)</f>
        <v>82.465735656794578</v>
      </c>
      <c r="V9" s="16">
        <f>SUMIF('PIB Municipios 2021'!$E$8:$E$132,$A9,'PIB Municipios 2021'!AB$8:AB$132)</f>
        <v>261.60191003033157</v>
      </c>
      <c r="W9" s="16">
        <f>SUMIF('PIB Municipios 2021'!$E$8:$E$132,$A9,'PIB Municipios 2021'!AC$8:AC$132)</f>
        <v>52.836720999202242</v>
      </c>
      <c r="X9" s="16">
        <f>SUMIF('PIB Municipios 2021'!$E$8:$E$132,$A9,'PIB Municipios 2021'!AD$8:AD$132)</f>
        <v>28.002906943702037</v>
      </c>
      <c r="Y9" s="16">
        <f>SUMIF('PIB Municipios 2021'!$E$8:$E$132,$A9,'PIB Municipios 2021'!AE$8:AE$132)</f>
        <v>172.14893280260605</v>
      </c>
      <c r="Z9" s="16">
        <f>SUMIF('PIB Municipios 2021'!$E$8:$E$132,$A9,'PIB Municipios 2021'!AF$8:AF$132)</f>
        <v>162.3542587680499</v>
      </c>
      <c r="AA9" s="15">
        <f>SUMIF('PIB Municipios 2021'!$E$8:$E$132,$A9,'PIB Municipios 2021'!AG$8:AG$132)</f>
        <v>105.77723203994913</v>
      </c>
      <c r="AB9" s="15">
        <f>SUMIF('PIB Municipios 2021'!$E$8:$E$132,$A9,'PIB Municipios 2021'!AH$8:AH$132)</f>
        <v>70.671039449888497</v>
      </c>
      <c r="AC9" s="15">
        <f>SUMIF('PIB Municipios 2021'!$E$8:$E$132,$A9,'PIB Municipios 2021'!AI$8:AI$132)</f>
        <v>125.67607907576618</v>
      </c>
      <c r="AD9" s="16">
        <f>SUMIF('PIB Municipios 2021'!$E$8:$E$132,$A9,'PIB Municipios 2021'!AJ$8:AJ$132)</f>
        <v>302.12435056560383</v>
      </c>
      <c r="AE9" s="15">
        <f>SUMIF('PIB Municipios 2021'!$E$8:$E$132,$A9,'PIB Municipios 2021'!AK$8:AK$132)</f>
        <v>44.996324905615822</v>
      </c>
      <c r="AF9" s="15">
        <f>SUMIF('PIB Municipios 2021'!$E$8:$E$132,$A9,'PIB Municipios 2021'!AL$8:AL$132)</f>
        <v>36.879724579459726</v>
      </c>
      <c r="AG9" s="16">
        <f>SUMIF('PIB Municipios 2021'!$E$8:$E$132,$A9,'PIB Municipios 2021'!AM$8:AM$132)</f>
        <v>81.876049485075555</v>
      </c>
      <c r="AH9" s="15">
        <f>SUMIF('PIB Municipios 2021'!$E$8:$E$132,$A9,'PIB Municipios 2021'!AN$8:AN$132)</f>
        <v>2580.6426327843728</v>
      </c>
      <c r="AI9" s="15">
        <f>SUMIF('PIB Municipios 2021'!$E$8:$E$132,$A9,'PIB Municipios 2021'!AO$8:AO$132)</f>
        <v>255.72451865827168</v>
      </c>
      <c r="AJ9" s="16">
        <f>SUMIF('PIB Municipios 2021'!$E$8:$E$132,$A9,'PIB Municipios 2021'!AP$8:AP$132)</f>
        <v>2836.3671514426442</v>
      </c>
      <c r="AK9" s="19">
        <f>SUMIF('PIB Municipios 2021'!$C$8:$C$132,#REF!,'PIB Municipios 2021'!AQ$8:AQ$132)</f>
        <v>0</v>
      </c>
    </row>
    <row r="10" spans="1:39" ht="15" x14ac:dyDescent="0.25">
      <c r="A10" s="50" t="s">
        <v>442</v>
      </c>
      <c r="B10" s="25">
        <f>SUMIF('PIB Municipios 2021'!$E$8:$E$132,$A10,'PIB Municipios 2021'!H$8:H$132)</f>
        <v>83.263059329980337</v>
      </c>
      <c r="C10" s="15">
        <f>SUMIF('PIB Municipios 2021'!$E$8:$E$132,$A10,'PIB Municipios 2021'!I$8:I$132)</f>
        <v>280.41906725763022</v>
      </c>
      <c r="D10" s="15">
        <f>SUMIF('PIB Municipios 2021'!$E$8:$E$132,$A10,'PIB Municipios 2021'!J$8:J$132)</f>
        <v>148.18877006682141</v>
      </c>
      <c r="E10" s="15">
        <f>SUMIF('PIB Municipios 2021'!$E$8:$E$132,$A10,'PIB Municipios 2021'!K$8:K$132)</f>
        <v>21.153182154921108</v>
      </c>
      <c r="F10" s="15">
        <f>SUMIF('PIB Municipios 2021'!$E$8:$E$132,$A10,'PIB Municipios 2021'!L$8:L$132)</f>
        <v>0</v>
      </c>
      <c r="G10" s="16">
        <f>SUMIF('PIB Municipios 2021'!$E$8:$E$132,$A10,'PIB Municipios 2021'!M$8:M$132)</f>
        <v>533.02407880935311</v>
      </c>
      <c r="H10" s="15">
        <f>SUMIF('PIB Municipios 2021'!$E$8:$E$132,$A10,'PIB Municipios 2021'!N$8:N$132)</f>
        <v>0</v>
      </c>
      <c r="I10" s="15">
        <f>SUMIF('PIB Municipios 2021'!$E$8:$E$132,$A10,'PIB Municipios 2021'!O$8:O$132)</f>
        <v>0</v>
      </c>
      <c r="J10" s="15">
        <f>SUMIF('PIB Municipios 2021'!$E$8:$E$132,$A10,'PIB Municipios 2021'!P$8:P$132)</f>
        <v>6.7395132988931943</v>
      </c>
      <c r="K10" s="15">
        <f>SUMIF('PIB Municipios 2021'!$E$8:$E$132,$A10,'PIB Municipios 2021'!Q$8:Q$132)</f>
        <v>10.324344311565486</v>
      </c>
      <c r="L10" s="16">
        <f>SUMIF('PIB Municipios 2021'!$E$8:$E$132,$A10,'PIB Municipios 2021'!R$8:R$132)</f>
        <v>17.06385761045868</v>
      </c>
      <c r="M10" s="16">
        <f>SUMIF('PIB Municipios 2021'!$E$8:$E$132,$A10,'PIB Municipios 2021'!S$8:S$132)</f>
        <v>515.55302795900127</v>
      </c>
      <c r="N10" s="15">
        <f>SUMIF('PIB Municipios 2021'!$E$8:$E$132,$A10,'PIB Municipios 2021'!T$8:T$132)</f>
        <v>40.490734409345201</v>
      </c>
      <c r="O10" s="15">
        <f>SUMIF('PIB Municipios 2021'!$E$8:$E$132,$A10,'PIB Municipios 2021'!U$8:U$132)</f>
        <v>4.0208411951782406</v>
      </c>
      <c r="P10" s="16">
        <f>SUMIF('PIB Municipios 2021'!$E$8:$E$132,$A10,'PIB Municipios 2021'!V$8:V$132)</f>
        <v>44.511575604523451</v>
      </c>
      <c r="Q10" s="15">
        <f>SUMIF('PIB Municipios 2021'!$E$8:$E$132,$A10,'PIB Municipios 2021'!W$8:W$132)</f>
        <v>97.958611146287893</v>
      </c>
      <c r="R10" s="15">
        <f>SUMIF('PIB Municipios 2021'!$E$8:$E$132,$A10,'PIB Municipios 2021'!X$8:X$132)</f>
        <v>25.08617310127784</v>
      </c>
      <c r="S10" s="16">
        <f>SUMIF('PIB Municipios 2021'!$E$8:$E$132,$A10,'PIB Municipios 2021'!Y$8:Y$132)</f>
        <v>123.04478424756573</v>
      </c>
      <c r="T10" s="15">
        <f>SUMIF('PIB Municipios 2021'!$E$8:$E$132,$A10,'PIB Municipios 2021'!Z$8:Z$132)</f>
        <v>113.10219894895877</v>
      </c>
      <c r="U10" s="15">
        <f>SUMIF('PIB Municipios 2021'!$E$8:$E$132,$A10,'PIB Municipios 2021'!AA$8:AA$132)</f>
        <v>58.698480800355632</v>
      </c>
      <c r="V10" s="16">
        <f>SUMIF('PIB Municipios 2021'!$E$8:$E$132,$A10,'PIB Municipios 2021'!AB$8:AB$132)</f>
        <v>171.80067974931441</v>
      </c>
      <c r="W10" s="16">
        <f>SUMIF('PIB Municipios 2021'!$E$8:$E$132,$A10,'PIB Municipios 2021'!AC$8:AC$132)</f>
        <v>33.730694438487802</v>
      </c>
      <c r="X10" s="16">
        <f>SUMIF('PIB Municipios 2021'!$E$8:$E$132,$A10,'PIB Municipios 2021'!AD$8:AD$132)</f>
        <v>19.040604950818373</v>
      </c>
      <c r="Y10" s="16">
        <f>SUMIF('PIB Municipios 2021'!$E$8:$E$132,$A10,'PIB Municipios 2021'!AE$8:AE$132)</f>
        <v>112.54767988099519</v>
      </c>
      <c r="Z10" s="16">
        <f>SUMIF('PIB Municipios 2021'!$E$8:$E$132,$A10,'PIB Municipios 2021'!AF$8:AF$132)</f>
        <v>128.54352825003355</v>
      </c>
      <c r="AA10" s="15">
        <f>SUMIF('PIB Municipios 2021'!$E$8:$E$132,$A10,'PIB Municipios 2021'!AG$8:AG$132)</f>
        <v>61.583002498080518</v>
      </c>
      <c r="AB10" s="15">
        <f>SUMIF('PIB Municipios 2021'!$E$8:$E$132,$A10,'PIB Municipios 2021'!AH$8:AH$132)</f>
        <v>44.883446613472245</v>
      </c>
      <c r="AC10" s="15">
        <f>SUMIF('PIB Municipios 2021'!$E$8:$E$132,$A10,'PIB Municipios 2021'!AI$8:AI$132)</f>
        <v>72.1604257998615</v>
      </c>
      <c r="AD10" s="16">
        <f>SUMIF('PIB Municipios 2021'!$E$8:$E$132,$A10,'PIB Municipios 2021'!AJ$8:AJ$132)</f>
        <v>178.62687491141423</v>
      </c>
      <c r="AE10" s="15">
        <f>SUMIF('PIB Municipios 2021'!$E$8:$E$132,$A10,'PIB Municipios 2021'!AK$8:AK$132)</f>
        <v>24.023326379708966</v>
      </c>
      <c r="AF10" s="15">
        <f>SUMIF('PIB Municipios 2021'!$E$8:$E$132,$A10,'PIB Municipios 2021'!AL$8:AL$132)</f>
        <v>7.2729345535823082</v>
      </c>
      <c r="AG10" s="16">
        <f>SUMIF('PIB Municipios 2021'!$E$8:$E$132,$A10,'PIB Municipios 2021'!AM$8:AM$132)</f>
        <v>31.296260933291276</v>
      </c>
      <c r="AH10" s="15">
        <f>SUMIF('PIB Municipios 2021'!$E$8:$E$132,$A10,'PIB Municipios 2021'!AN$8:AN$132)</f>
        <v>1908.7836473452571</v>
      </c>
      <c r="AI10" s="15">
        <f>SUMIF('PIB Municipios 2021'!$E$8:$E$132,$A10,'PIB Municipios 2021'!AO$8:AO$132)</f>
        <v>189.14776235928807</v>
      </c>
      <c r="AJ10" s="16">
        <f>SUMIF('PIB Municipios 2021'!$E$8:$E$132,$A10,'PIB Municipios 2021'!AP$8:AP$132)</f>
        <v>2097.9314097045453</v>
      </c>
      <c r="AK10" s="19">
        <f>SUMIF('PIB Municipios 2021'!$C$8:$C$132,#REF!,'PIB Municipios 2021'!AQ$8:AQ$132)</f>
        <v>0</v>
      </c>
    </row>
    <row r="11" spans="1:39" ht="15" x14ac:dyDescent="0.25">
      <c r="A11" s="50" t="s">
        <v>443</v>
      </c>
      <c r="B11" s="25">
        <f>SUMIF('PIB Municipios 2021'!$E$8:$E$132,$A11,'PIB Municipios 2021'!H$8:H$132)</f>
        <v>50.28016853203728</v>
      </c>
      <c r="C11" s="15">
        <f>SUMIF('PIB Municipios 2021'!$E$8:$E$132,$A11,'PIB Municipios 2021'!I$8:I$132)</f>
        <v>524.81228547748469</v>
      </c>
      <c r="D11" s="15">
        <f>SUMIF('PIB Municipios 2021'!$E$8:$E$132,$A11,'PIB Municipios 2021'!J$8:J$132)</f>
        <v>178.95706900304373</v>
      </c>
      <c r="E11" s="15">
        <f>SUMIF('PIB Municipios 2021'!$E$8:$E$132,$A11,'PIB Municipios 2021'!K$8:K$132)</f>
        <v>1.6420593157495851</v>
      </c>
      <c r="F11" s="15">
        <f>SUMIF('PIB Municipios 2021'!$E$8:$E$132,$A11,'PIB Municipios 2021'!L$8:L$132)</f>
        <v>0</v>
      </c>
      <c r="G11" s="16">
        <f>SUMIF('PIB Municipios 2021'!$E$8:$E$132,$A11,'PIB Municipios 2021'!M$8:M$132)</f>
        <v>755.69158232831535</v>
      </c>
      <c r="H11" s="15">
        <f>SUMIF('PIB Municipios 2021'!$E$8:$E$132,$A11,'PIB Municipios 2021'!N$8:N$132)</f>
        <v>0</v>
      </c>
      <c r="I11" s="15">
        <f>SUMIF('PIB Municipios 2021'!$E$8:$E$132,$A11,'PIB Municipios 2021'!O$8:O$132)</f>
        <v>0</v>
      </c>
      <c r="J11" s="15">
        <f>SUMIF('PIB Municipios 2021'!$E$8:$E$132,$A11,'PIB Municipios 2021'!P$8:P$132)</f>
        <v>0.64697385000734264</v>
      </c>
      <c r="K11" s="15">
        <f>SUMIF('PIB Municipios 2021'!$E$8:$E$132,$A11,'PIB Municipios 2021'!Q$8:Q$132)</f>
        <v>7.605675170069488</v>
      </c>
      <c r="L11" s="16">
        <f>SUMIF('PIB Municipios 2021'!$E$8:$E$132,$A11,'PIB Municipios 2021'!R$8:R$132)</f>
        <v>8.2526490200768308</v>
      </c>
      <c r="M11" s="16">
        <f>SUMIF('PIB Municipios 2021'!$E$8:$E$132,$A11,'PIB Municipios 2021'!S$8:S$132)</f>
        <v>429.08027837010587</v>
      </c>
      <c r="N11" s="15">
        <f>SUMIF('PIB Municipios 2021'!$E$8:$E$132,$A11,'PIB Municipios 2021'!T$8:T$132)</f>
        <v>994.34227681978984</v>
      </c>
      <c r="O11" s="15">
        <f>SUMIF('PIB Municipios 2021'!$E$8:$E$132,$A11,'PIB Municipios 2021'!U$8:U$132)</f>
        <v>11.949072137434754</v>
      </c>
      <c r="P11" s="16">
        <f>SUMIF('PIB Municipios 2021'!$E$8:$E$132,$A11,'PIB Municipios 2021'!V$8:V$132)</f>
        <v>1006.2913489572245</v>
      </c>
      <c r="Q11" s="15">
        <f>SUMIF('PIB Municipios 2021'!$E$8:$E$132,$A11,'PIB Municipios 2021'!W$8:W$132)</f>
        <v>219.14996151985852</v>
      </c>
      <c r="R11" s="15">
        <f>SUMIF('PIB Municipios 2021'!$E$8:$E$132,$A11,'PIB Municipios 2021'!X$8:X$132)</f>
        <v>43.934995354595287</v>
      </c>
      <c r="S11" s="16">
        <f>SUMIF('PIB Municipios 2021'!$E$8:$E$132,$A11,'PIB Municipios 2021'!Y$8:Y$132)</f>
        <v>263.08495687445378</v>
      </c>
      <c r="T11" s="15">
        <f>SUMIF('PIB Municipios 2021'!$E$8:$E$132,$A11,'PIB Municipios 2021'!Z$8:Z$132)</f>
        <v>456.57404383142438</v>
      </c>
      <c r="U11" s="15">
        <f>SUMIF('PIB Municipios 2021'!$E$8:$E$132,$A11,'PIB Municipios 2021'!AA$8:AA$132)</f>
        <v>183.37897783819886</v>
      </c>
      <c r="V11" s="16">
        <f>SUMIF('PIB Municipios 2021'!$E$8:$E$132,$A11,'PIB Municipios 2021'!AB$8:AB$132)</f>
        <v>639.95302166962324</v>
      </c>
      <c r="W11" s="16">
        <f>SUMIF('PIB Municipios 2021'!$E$8:$E$132,$A11,'PIB Municipios 2021'!AC$8:AC$132)</f>
        <v>126.27552540527978</v>
      </c>
      <c r="X11" s="16">
        <f>SUMIF('PIB Municipios 2021'!$E$8:$E$132,$A11,'PIB Municipios 2021'!AD$8:AD$132)</f>
        <v>49.881043084356676</v>
      </c>
      <c r="Y11" s="16">
        <f>SUMIF('PIB Municipios 2021'!$E$8:$E$132,$A11,'PIB Municipios 2021'!AE$8:AE$132)</f>
        <v>454.93301512993105</v>
      </c>
      <c r="Z11" s="16">
        <f>SUMIF('PIB Municipios 2021'!$E$8:$E$132,$A11,'PIB Municipios 2021'!AF$8:AF$132)</f>
        <v>355.03287446795224</v>
      </c>
      <c r="AA11" s="15">
        <f>SUMIF('PIB Municipios 2021'!$E$8:$E$132,$A11,'PIB Municipios 2021'!AG$8:AG$132)</f>
        <v>179.61373929773552</v>
      </c>
      <c r="AB11" s="15">
        <f>SUMIF('PIB Municipios 2021'!$E$8:$E$132,$A11,'PIB Municipios 2021'!AH$8:AH$132)</f>
        <v>118.74790056557218</v>
      </c>
      <c r="AC11" s="15">
        <f>SUMIF('PIB Municipios 2021'!$E$8:$E$132,$A11,'PIB Municipios 2021'!AI$8:AI$132)</f>
        <v>160.31158097456984</v>
      </c>
      <c r="AD11" s="16">
        <f>SUMIF('PIB Municipios 2021'!$E$8:$E$132,$A11,'PIB Municipios 2021'!AJ$8:AJ$132)</f>
        <v>458.67322083787758</v>
      </c>
      <c r="AE11" s="15">
        <f>SUMIF('PIB Municipios 2021'!$E$8:$E$132,$A11,'PIB Municipios 2021'!AK$8:AK$132)</f>
        <v>76.976796234512079</v>
      </c>
      <c r="AF11" s="15">
        <f>SUMIF('PIB Municipios 2021'!$E$8:$E$132,$A11,'PIB Municipios 2021'!AL$8:AL$132)</f>
        <v>39.866521368285888</v>
      </c>
      <c r="AG11" s="16">
        <f>SUMIF('PIB Municipios 2021'!$E$8:$E$132,$A11,'PIB Municipios 2021'!AM$8:AM$132)</f>
        <v>116.84331760279798</v>
      </c>
      <c r="AH11" s="15">
        <f>SUMIF('PIB Municipios 2021'!$E$8:$E$132,$A11,'PIB Municipios 2021'!AN$8:AN$132)</f>
        <v>4663.9928337479951</v>
      </c>
      <c r="AI11" s="15">
        <f>SUMIF('PIB Municipios 2021'!$E$8:$E$132,$A11,'PIB Municipios 2021'!AO$8:AO$132)</f>
        <v>462.17066527688058</v>
      </c>
      <c r="AJ11" s="16">
        <f>SUMIF('PIB Municipios 2021'!$E$8:$E$132,$A11,'PIB Municipios 2021'!AP$8:AP$132)</f>
        <v>5126.1634990248749</v>
      </c>
      <c r="AK11" s="19">
        <f>SUMIF('PIB Municipios 2021'!$C$8:$C$132,#REF!,'PIB Municipios 2021'!AQ$8:AQ$132)</f>
        <v>0</v>
      </c>
    </row>
    <row r="12" spans="1:39" ht="15" x14ac:dyDescent="0.25">
      <c r="A12" s="50" t="s">
        <v>444</v>
      </c>
      <c r="B12" s="25">
        <f>SUMIF('PIB Municipios 2021'!$E$8:$E$132,$A12,'PIB Municipios 2021'!H$8:H$132)</f>
        <v>158.53888750830134</v>
      </c>
      <c r="C12" s="15">
        <f>SUMIF('PIB Municipios 2021'!$E$8:$E$132,$A12,'PIB Municipios 2021'!I$8:I$132)</f>
        <v>288.11185196263432</v>
      </c>
      <c r="D12" s="15">
        <f>SUMIF('PIB Municipios 2021'!$E$8:$E$132,$A12,'PIB Municipios 2021'!J$8:J$132)</f>
        <v>261.90675308219159</v>
      </c>
      <c r="E12" s="15">
        <f>SUMIF('PIB Municipios 2021'!$E$8:$E$132,$A12,'PIB Municipios 2021'!K$8:K$132)</f>
        <v>0.70874563456279438</v>
      </c>
      <c r="F12" s="15">
        <f>SUMIF('PIB Municipios 2021'!$E$8:$E$132,$A12,'PIB Municipios 2021'!L$8:L$132)</f>
        <v>0</v>
      </c>
      <c r="G12" s="16">
        <f>SUMIF('PIB Municipios 2021'!$E$8:$E$132,$A12,'PIB Municipios 2021'!M$8:M$132)</f>
        <v>709.26623818769008</v>
      </c>
      <c r="H12" s="15">
        <f>SUMIF('PIB Municipios 2021'!$E$8:$E$132,$A12,'PIB Municipios 2021'!N$8:N$132)</f>
        <v>5.1121903577450443</v>
      </c>
      <c r="I12" s="15">
        <f>SUMIF('PIB Municipios 2021'!$E$8:$E$132,$A12,'PIB Municipios 2021'!O$8:O$132)</f>
        <v>0</v>
      </c>
      <c r="J12" s="15">
        <f>SUMIF('PIB Municipios 2021'!$E$8:$E$132,$A12,'PIB Municipios 2021'!P$8:P$132)</f>
        <v>1.4053844343629351</v>
      </c>
      <c r="K12" s="15">
        <f>SUMIF('PIB Municipios 2021'!$E$8:$E$132,$A12,'PIB Municipios 2021'!Q$8:Q$132)</f>
        <v>0.11931097231484281</v>
      </c>
      <c r="L12" s="16">
        <f>SUMIF('PIB Municipios 2021'!$E$8:$E$132,$A12,'PIB Municipios 2021'!R$8:R$132)</f>
        <v>6.6368857644228214</v>
      </c>
      <c r="M12" s="16">
        <f>SUMIF('PIB Municipios 2021'!$E$8:$E$132,$A12,'PIB Municipios 2021'!S$8:S$132)</f>
        <v>104.20246057756636</v>
      </c>
      <c r="N12" s="15">
        <f>SUMIF('PIB Municipios 2021'!$E$8:$E$132,$A12,'PIB Municipios 2021'!T$8:T$132)</f>
        <v>36.776646497889303</v>
      </c>
      <c r="O12" s="15">
        <f>SUMIF('PIB Municipios 2021'!$E$8:$E$132,$A12,'PIB Municipios 2021'!U$8:U$132)</f>
        <v>8.6546217276259654</v>
      </c>
      <c r="P12" s="16">
        <f>SUMIF('PIB Municipios 2021'!$E$8:$E$132,$A12,'PIB Municipios 2021'!V$8:V$132)</f>
        <v>45.431268225515254</v>
      </c>
      <c r="Q12" s="15">
        <f>SUMIF('PIB Municipios 2021'!$E$8:$E$132,$A12,'PIB Municipios 2021'!W$8:W$132)</f>
        <v>102.1335933434074</v>
      </c>
      <c r="R12" s="15">
        <f>SUMIF('PIB Municipios 2021'!$E$8:$E$132,$A12,'PIB Municipios 2021'!X$8:X$132)</f>
        <v>22.487688458951073</v>
      </c>
      <c r="S12" s="16">
        <f>SUMIF('PIB Municipios 2021'!$E$8:$E$132,$A12,'PIB Municipios 2021'!Y$8:Y$132)</f>
        <v>124.62128180235847</v>
      </c>
      <c r="T12" s="15">
        <f>SUMIF('PIB Municipios 2021'!$E$8:$E$132,$A12,'PIB Municipios 2021'!Z$8:Z$132)</f>
        <v>247.3177706893961</v>
      </c>
      <c r="U12" s="15">
        <f>SUMIF('PIB Municipios 2021'!$E$8:$E$132,$A12,'PIB Municipios 2021'!AA$8:AA$132)</f>
        <v>87.094467248609547</v>
      </c>
      <c r="V12" s="16">
        <f>SUMIF('PIB Municipios 2021'!$E$8:$E$132,$A12,'PIB Municipios 2021'!AB$8:AB$132)</f>
        <v>334.41223793800566</v>
      </c>
      <c r="W12" s="16">
        <f>SUMIF('PIB Municipios 2021'!$E$8:$E$132,$A12,'PIB Municipios 2021'!AC$8:AC$132)</f>
        <v>55.813169824107106</v>
      </c>
      <c r="X12" s="16">
        <f>SUMIF('PIB Municipios 2021'!$E$8:$E$132,$A12,'PIB Municipios 2021'!AD$8:AD$132)</f>
        <v>27.713789072882616</v>
      </c>
      <c r="Y12" s="16">
        <f>SUMIF('PIB Municipios 2021'!$E$8:$E$132,$A12,'PIB Municipios 2021'!AE$8:AE$132)</f>
        <v>216.73853814248076</v>
      </c>
      <c r="Z12" s="16">
        <f>SUMIF('PIB Municipios 2021'!$E$8:$E$132,$A12,'PIB Municipios 2021'!AF$8:AF$132)</f>
        <v>164.85591365236178</v>
      </c>
      <c r="AA12" s="15">
        <f>SUMIF('PIB Municipios 2021'!$E$8:$E$132,$A12,'PIB Municipios 2021'!AG$8:AG$132)</f>
        <v>121.69159299304756</v>
      </c>
      <c r="AB12" s="15">
        <f>SUMIF('PIB Municipios 2021'!$E$8:$E$132,$A12,'PIB Municipios 2021'!AH$8:AH$132)</f>
        <v>63.194063342199456</v>
      </c>
      <c r="AC12" s="15">
        <f>SUMIF('PIB Municipios 2021'!$E$8:$E$132,$A12,'PIB Municipios 2021'!AI$8:AI$132)</f>
        <v>127.77508243550882</v>
      </c>
      <c r="AD12" s="16">
        <f>SUMIF('PIB Municipios 2021'!$E$8:$E$132,$A12,'PIB Municipios 2021'!AJ$8:AJ$132)</f>
        <v>312.66073877075587</v>
      </c>
      <c r="AE12" s="15">
        <f>SUMIF('PIB Municipios 2021'!$E$8:$E$132,$A12,'PIB Municipios 2021'!AK$8:AK$132)</f>
        <v>50.043482375371518</v>
      </c>
      <c r="AF12" s="15">
        <f>SUMIF('PIB Municipios 2021'!$E$8:$E$132,$A12,'PIB Municipios 2021'!AL$8:AL$132)</f>
        <v>25.591904486567397</v>
      </c>
      <c r="AG12" s="16">
        <f>SUMIF('PIB Municipios 2021'!$E$8:$E$132,$A12,'PIB Municipios 2021'!AM$8:AM$132)</f>
        <v>75.635386861938912</v>
      </c>
      <c r="AH12" s="15">
        <f>SUMIF('PIB Municipios 2021'!$E$8:$E$132,$A12,'PIB Municipios 2021'!AN$8:AN$132)</f>
        <v>2177.9879088200855</v>
      </c>
      <c r="AI12" s="15">
        <f>SUMIF('PIB Municipios 2021'!$E$8:$E$132,$A12,'PIB Municipios 2021'!AO$8:AO$132)</f>
        <v>215.82411394390445</v>
      </c>
      <c r="AJ12" s="16">
        <f>SUMIF('PIB Municipios 2021'!$E$8:$E$132,$A12,'PIB Municipios 2021'!AP$8:AP$132)</f>
        <v>2393.8120227639902</v>
      </c>
      <c r="AK12" s="19">
        <f>SUMIF('PIB Municipios 2021'!$C$8:$C$132,#REF!,'PIB Municipios 2021'!AQ$8:AQ$132)</f>
        <v>0</v>
      </c>
    </row>
    <row r="13" spans="1:39" ht="15" x14ac:dyDescent="0.25">
      <c r="A13" s="50" t="s">
        <v>445</v>
      </c>
      <c r="B13" s="25">
        <f>SUMIF('PIB Municipios 2021'!$E$8:$E$132,$A13,'PIB Municipios 2021'!H$8:H$132)</f>
        <v>413.75434361203378</v>
      </c>
      <c r="C13" s="15">
        <f>SUMIF('PIB Municipios 2021'!$E$8:$E$132,$A13,'PIB Municipios 2021'!I$8:I$132)</f>
        <v>69.312704340027608</v>
      </c>
      <c r="D13" s="15">
        <f>SUMIF('PIB Municipios 2021'!$E$8:$E$132,$A13,'PIB Municipios 2021'!J$8:J$132)</f>
        <v>84.959403745292008</v>
      </c>
      <c r="E13" s="15">
        <f>SUMIF('PIB Municipios 2021'!$E$8:$E$132,$A13,'PIB Municipios 2021'!K$8:K$132)</f>
        <v>3.4281646634043299</v>
      </c>
      <c r="F13" s="15">
        <f>SUMIF('PIB Municipios 2021'!$E$8:$E$132,$A13,'PIB Municipios 2021'!L$8:L$132)</f>
        <v>0</v>
      </c>
      <c r="G13" s="16">
        <f>SUMIF('PIB Municipios 2021'!$E$8:$E$132,$A13,'PIB Municipios 2021'!M$8:M$132)</f>
        <v>571.45461636075765</v>
      </c>
      <c r="H13" s="15">
        <f>SUMIF('PIB Municipios 2021'!$E$8:$E$132,$A13,'PIB Municipios 2021'!N$8:N$132)</f>
        <v>0</v>
      </c>
      <c r="I13" s="15">
        <f>SUMIF('PIB Municipios 2021'!$E$8:$E$132,$A13,'PIB Municipios 2021'!O$8:O$132)</f>
        <v>0</v>
      </c>
      <c r="J13" s="15">
        <f>SUMIF('PIB Municipios 2021'!$E$8:$E$132,$A13,'PIB Municipios 2021'!P$8:P$132)</f>
        <v>23.606020616567246</v>
      </c>
      <c r="K13" s="15">
        <f>SUMIF('PIB Municipios 2021'!$E$8:$E$132,$A13,'PIB Municipios 2021'!Q$8:Q$132)</f>
        <v>0</v>
      </c>
      <c r="L13" s="16">
        <f>SUMIF('PIB Municipios 2021'!$E$8:$E$132,$A13,'PIB Municipios 2021'!R$8:R$132)</f>
        <v>23.606020616567246</v>
      </c>
      <c r="M13" s="16">
        <f>SUMIF('PIB Municipios 2021'!$E$8:$E$132,$A13,'PIB Municipios 2021'!S$8:S$132)</f>
        <v>88.481929301895335</v>
      </c>
      <c r="N13" s="15">
        <f>SUMIF('PIB Municipios 2021'!$E$8:$E$132,$A13,'PIB Municipios 2021'!T$8:T$132)</f>
        <v>27.7063643027642</v>
      </c>
      <c r="O13" s="15">
        <f>SUMIF('PIB Municipios 2021'!$E$8:$E$132,$A13,'PIB Municipios 2021'!U$8:U$132)</f>
        <v>8.9477452286944246</v>
      </c>
      <c r="P13" s="16">
        <f>SUMIF('PIB Municipios 2021'!$E$8:$E$132,$A13,'PIB Municipios 2021'!V$8:V$132)</f>
        <v>36.654109531458623</v>
      </c>
      <c r="Q13" s="15">
        <f>SUMIF('PIB Municipios 2021'!$E$8:$E$132,$A13,'PIB Municipios 2021'!W$8:W$132)</f>
        <v>62.537130178364343</v>
      </c>
      <c r="R13" s="15">
        <f>SUMIF('PIB Municipios 2021'!$E$8:$E$132,$A13,'PIB Municipios 2021'!X$8:X$132)</f>
        <v>39.966478797110433</v>
      </c>
      <c r="S13" s="16">
        <f>SUMIF('PIB Municipios 2021'!$E$8:$E$132,$A13,'PIB Municipios 2021'!Y$8:Y$132)</f>
        <v>102.50360897547479</v>
      </c>
      <c r="T13" s="15">
        <f>SUMIF('PIB Municipios 2021'!$E$8:$E$132,$A13,'PIB Municipios 2021'!Z$8:Z$132)</f>
        <v>264.08794803142064</v>
      </c>
      <c r="U13" s="15">
        <f>SUMIF('PIB Municipios 2021'!$E$8:$E$132,$A13,'PIB Municipios 2021'!AA$8:AA$132)</f>
        <v>71.445125971302659</v>
      </c>
      <c r="V13" s="16">
        <f>SUMIF('PIB Municipios 2021'!$E$8:$E$132,$A13,'PIB Municipios 2021'!AB$8:AB$132)</f>
        <v>335.53307400272331</v>
      </c>
      <c r="W13" s="16">
        <f>SUMIF('PIB Municipios 2021'!$E$8:$E$132,$A13,'PIB Municipios 2021'!AC$8:AC$132)</f>
        <v>44.722901593647421</v>
      </c>
      <c r="X13" s="16">
        <f>SUMIF('PIB Municipios 2021'!$E$8:$E$132,$A13,'PIB Municipios 2021'!AD$8:AD$132)</f>
        <v>33.788292038745197</v>
      </c>
      <c r="Y13" s="16">
        <f>SUMIF('PIB Municipios 2021'!$E$8:$E$132,$A13,'PIB Municipios 2021'!AE$8:AE$132)</f>
        <v>162.77119889298618</v>
      </c>
      <c r="Z13" s="16">
        <f>SUMIF('PIB Municipios 2021'!$E$8:$E$132,$A13,'PIB Municipios 2021'!AF$8:AF$132)</f>
        <v>152.83120419466042</v>
      </c>
      <c r="AA13" s="15">
        <f>SUMIF('PIB Municipios 2021'!$E$8:$E$132,$A13,'PIB Municipios 2021'!AG$8:AG$132)</f>
        <v>108.08236802303036</v>
      </c>
      <c r="AB13" s="15">
        <f>SUMIF('PIB Municipios 2021'!$E$8:$E$132,$A13,'PIB Municipios 2021'!AH$8:AH$132)</f>
        <v>58.523615945850963</v>
      </c>
      <c r="AC13" s="15">
        <f>SUMIF('PIB Municipios 2021'!$E$8:$E$132,$A13,'PIB Municipios 2021'!AI$8:AI$132)</f>
        <v>128.76211997776312</v>
      </c>
      <c r="AD13" s="16">
        <f>SUMIF('PIB Municipios 2021'!$E$8:$E$132,$A13,'PIB Municipios 2021'!AJ$8:AJ$132)</f>
        <v>295.36810394664451</v>
      </c>
      <c r="AE13" s="15">
        <f>SUMIF('PIB Municipios 2021'!$E$8:$E$132,$A13,'PIB Municipios 2021'!AK$8:AK$132)</f>
        <v>38.645009744794294</v>
      </c>
      <c r="AF13" s="15">
        <f>SUMIF('PIB Municipios 2021'!$E$8:$E$132,$A13,'PIB Municipios 2021'!AL$8:AL$132)</f>
        <v>36.719038488619809</v>
      </c>
      <c r="AG13" s="16">
        <f>SUMIF('PIB Municipios 2021'!$E$8:$E$132,$A13,'PIB Municipios 2021'!AM$8:AM$132)</f>
        <v>75.36404823341411</v>
      </c>
      <c r="AH13" s="15">
        <f>SUMIF('PIB Municipios 2021'!$E$8:$E$132,$A13,'PIB Municipios 2021'!AN$8:AN$132)</f>
        <v>1923.079107688975</v>
      </c>
      <c r="AI13" s="15">
        <f>SUMIF('PIB Municipios 2021'!$E$8:$E$132,$A13,'PIB Municipios 2021'!AO$8:AO$132)</f>
        <v>190.56434738696825</v>
      </c>
      <c r="AJ13" s="16">
        <f>SUMIF('PIB Municipios 2021'!$E$8:$E$132,$A13,'PIB Municipios 2021'!AP$8:AP$132)</f>
        <v>2113.6434550759432</v>
      </c>
      <c r="AK13" s="19">
        <f>SUMIF('PIB Municipios 2021'!$C$8:$C$132,#REF!,'PIB Municipios 2021'!AQ$8:AQ$132)</f>
        <v>0</v>
      </c>
    </row>
    <row r="14" spans="1:39" ht="15" x14ac:dyDescent="0.25">
      <c r="A14" s="50" t="s">
        <v>446</v>
      </c>
      <c r="B14" s="25">
        <f>SUMIF('PIB Municipios 2021'!$E$8:$E$132,$A14,'PIB Municipios 2021'!H$8:H$132)</f>
        <v>0</v>
      </c>
      <c r="C14" s="15">
        <f>SUMIF('PIB Municipios 2021'!$E$8:$E$132,$A14,'PIB Municipios 2021'!I$8:I$132)</f>
        <v>473.5034236080798</v>
      </c>
      <c r="D14" s="15">
        <f>SUMIF('PIB Municipios 2021'!$E$8:$E$132,$A14,'PIB Municipios 2021'!J$8:J$132)</f>
        <v>115.16490678786833</v>
      </c>
      <c r="E14" s="15">
        <f>SUMIF('PIB Municipios 2021'!$E$8:$E$132,$A14,'PIB Municipios 2021'!K$8:K$132)</f>
        <v>1.1571406770959012</v>
      </c>
      <c r="F14" s="15">
        <f>SUMIF('PIB Municipios 2021'!$E$8:$E$132,$A14,'PIB Municipios 2021'!L$8:L$132)</f>
        <v>0</v>
      </c>
      <c r="G14" s="16">
        <f>SUMIF('PIB Municipios 2021'!$E$8:$E$132,$A14,'PIB Municipios 2021'!M$8:M$132)</f>
        <v>589.82547107304401</v>
      </c>
      <c r="H14" s="15">
        <f>SUMIF('PIB Municipios 2021'!$E$8:$E$132,$A14,'PIB Municipios 2021'!N$8:N$132)</f>
        <v>0</v>
      </c>
      <c r="I14" s="15">
        <f>SUMIF('PIB Municipios 2021'!$E$8:$E$132,$A14,'PIB Municipios 2021'!O$8:O$132)</f>
        <v>0</v>
      </c>
      <c r="J14" s="15">
        <f>SUMIF('PIB Municipios 2021'!$E$8:$E$132,$A14,'PIB Municipios 2021'!P$8:P$132)</f>
        <v>0</v>
      </c>
      <c r="K14" s="15">
        <f>SUMIF('PIB Municipios 2021'!$E$8:$E$132,$A14,'PIB Municipios 2021'!Q$8:Q$132)</f>
        <v>0</v>
      </c>
      <c r="L14" s="16">
        <f>SUMIF('PIB Municipios 2021'!$E$8:$E$132,$A14,'PIB Municipios 2021'!R$8:R$132)</f>
        <v>0</v>
      </c>
      <c r="M14" s="16">
        <f>SUMIF('PIB Municipios 2021'!$E$8:$E$132,$A14,'PIB Municipios 2021'!S$8:S$132)</f>
        <v>105.10939523743662</v>
      </c>
      <c r="N14" s="15">
        <f>SUMIF('PIB Municipios 2021'!$E$8:$E$132,$A14,'PIB Municipios 2021'!T$8:T$132)</f>
        <v>21.253832450939761</v>
      </c>
      <c r="O14" s="15">
        <f>SUMIF('PIB Municipios 2021'!$E$8:$E$132,$A14,'PIB Municipios 2021'!U$8:U$132)</f>
        <v>4.5985719221603816</v>
      </c>
      <c r="P14" s="16">
        <f>SUMIF('PIB Municipios 2021'!$E$8:$E$132,$A14,'PIB Municipios 2021'!V$8:V$132)</f>
        <v>25.852404373100143</v>
      </c>
      <c r="Q14" s="15">
        <f>SUMIF('PIB Municipios 2021'!$E$8:$E$132,$A14,'PIB Municipios 2021'!W$8:W$132)</f>
        <v>99.05176933305593</v>
      </c>
      <c r="R14" s="15">
        <f>SUMIF('PIB Municipios 2021'!$E$8:$E$132,$A14,'PIB Municipios 2021'!X$8:X$132)</f>
        <v>10.879122133145419</v>
      </c>
      <c r="S14" s="16">
        <f>SUMIF('PIB Municipios 2021'!$E$8:$E$132,$A14,'PIB Municipios 2021'!Y$8:Y$132)</f>
        <v>109.93089146620134</v>
      </c>
      <c r="T14" s="15">
        <f>SUMIF('PIB Municipios 2021'!$E$8:$E$132,$A14,'PIB Municipios 2021'!Z$8:Z$132)</f>
        <v>286.88748893332621</v>
      </c>
      <c r="U14" s="15">
        <f>SUMIF('PIB Municipios 2021'!$E$8:$E$132,$A14,'PIB Municipios 2021'!AA$8:AA$132)</f>
        <v>94.233467186633987</v>
      </c>
      <c r="V14" s="16">
        <f>SUMIF('PIB Municipios 2021'!$E$8:$E$132,$A14,'PIB Municipios 2021'!AB$8:AB$132)</f>
        <v>381.12095611996017</v>
      </c>
      <c r="W14" s="16">
        <f>SUMIF('PIB Municipios 2021'!$E$8:$E$132,$A14,'PIB Municipios 2021'!AC$8:AC$132)</f>
        <v>57.411198784635239</v>
      </c>
      <c r="X14" s="16">
        <f>SUMIF('PIB Municipios 2021'!$E$8:$E$132,$A14,'PIB Municipios 2021'!AD$8:AD$132)</f>
        <v>30.865574166147027</v>
      </c>
      <c r="Y14" s="16">
        <f>SUMIF('PIB Municipios 2021'!$E$8:$E$132,$A14,'PIB Municipios 2021'!AE$8:AE$132)</f>
        <v>109.05014096422256</v>
      </c>
      <c r="Z14" s="16">
        <f>SUMIF('PIB Municipios 2021'!$E$8:$E$132,$A14,'PIB Municipios 2021'!AF$8:AF$132)</f>
        <v>182.34211400888137</v>
      </c>
      <c r="AA14" s="15">
        <f>SUMIF('PIB Municipios 2021'!$E$8:$E$132,$A14,'PIB Municipios 2021'!AG$8:AG$132)</f>
        <v>89.361320221663405</v>
      </c>
      <c r="AB14" s="15">
        <f>SUMIF('PIB Municipios 2021'!$E$8:$E$132,$A14,'PIB Municipios 2021'!AH$8:AH$132)</f>
        <v>223.6724862809686</v>
      </c>
      <c r="AC14" s="15">
        <f>SUMIF('PIB Municipios 2021'!$E$8:$E$132,$A14,'PIB Municipios 2021'!AI$8:AI$132)</f>
        <v>169.48615817902331</v>
      </c>
      <c r="AD14" s="16">
        <f>SUMIF('PIB Municipios 2021'!$E$8:$E$132,$A14,'PIB Municipios 2021'!AJ$8:AJ$132)</f>
        <v>482.51996468165532</v>
      </c>
      <c r="AE14" s="15">
        <f>SUMIF('PIB Municipios 2021'!$E$8:$E$132,$A14,'PIB Municipios 2021'!AK$8:AK$132)</f>
        <v>31.287408737088068</v>
      </c>
      <c r="AF14" s="15">
        <f>SUMIF('PIB Municipios 2021'!$E$8:$E$132,$A14,'PIB Municipios 2021'!AL$8:AL$132)</f>
        <v>24.060601301133293</v>
      </c>
      <c r="AG14" s="16">
        <f>SUMIF('PIB Municipios 2021'!$E$8:$E$132,$A14,'PIB Municipios 2021'!AM$8:AM$132)</f>
        <v>55.348010038221361</v>
      </c>
      <c r="AH14" s="15">
        <f>SUMIF('PIB Municipios 2021'!$E$8:$E$132,$A14,'PIB Municipios 2021'!AN$8:AN$132)</f>
        <v>2129.376120913505</v>
      </c>
      <c r="AI14" s="15">
        <f>SUMIF('PIB Municipios 2021'!$E$8:$E$132,$A14,'PIB Municipios 2021'!AO$8:AO$132)</f>
        <v>211.00700912450691</v>
      </c>
      <c r="AJ14" s="16">
        <f>SUMIF('PIB Municipios 2021'!$E$8:$E$132,$A14,'PIB Municipios 2021'!AP$8:AP$132)</f>
        <v>2340.383130038012</v>
      </c>
      <c r="AK14" s="19">
        <f>SUMIF('PIB Municipios 2021'!$C$8:$C$132,#REF!,'PIB Municipios 2021'!AQ$8:AQ$132)</f>
        <v>0</v>
      </c>
    </row>
    <row r="15" spans="1:39" ht="15" x14ac:dyDescent="0.25">
      <c r="A15" s="50" t="s">
        <v>447</v>
      </c>
      <c r="B15" s="25">
        <f>SUMIF('PIB Municipios 2021'!$E$8:$E$132,$A15,'PIB Municipios 2021'!H$8:H$132)</f>
        <v>24.60821899050638</v>
      </c>
      <c r="C15" s="15">
        <f>SUMIF('PIB Municipios 2021'!$E$8:$E$132,$A15,'PIB Municipios 2021'!I$8:I$132)</f>
        <v>83.555767573568005</v>
      </c>
      <c r="D15" s="15">
        <f>SUMIF('PIB Municipios 2021'!$E$8:$E$132,$A15,'PIB Municipios 2021'!J$8:J$132)</f>
        <v>830.11948636564159</v>
      </c>
      <c r="E15" s="15">
        <f>SUMIF('PIB Municipios 2021'!$E$8:$E$132,$A15,'PIB Municipios 2021'!K$8:K$132)</f>
        <v>0.98418518977287817</v>
      </c>
      <c r="F15" s="15">
        <f>SUMIF('PIB Municipios 2021'!$E$8:$E$132,$A15,'PIB Municipios 2021'!L$8:L$132)</f>
        <v>0</v>
      </c>
      <c r="G15" s="16">
        <f>SUMIF('PIB Municipios 2021'!$E$8:$E$132,$A15,'PIB Municipios 2021'!M$8:M$132)</f>
        <v>939.26765811948894</v>
      </c>
      <c r="H15" s="15">
        <f>SUMIF('PIB Municipios 2021'!$E$8:$E$132,$A15,'PIB Municipios 2021'!N$8:N$132)</f>
        <v>0</v>
      </c>
      <c r="I15" s="15">
        <f>SUMIF('PIB Municipios 2021'!$E$8:$E$132,$A15,'PIB Municipios 2021'!O$8:O$132)</f>
        <v>0</v>
      </c>
      <c r="J15" s="15">
        <f>SUMIF('PIB Municipios 2021'!$E$8:$E$132,$A15,'PIB Municipios 2021'!P$8:P$132)</f>
        <v>104.29319128227738</v>
      </c>
      <c r="K15" s="15">
        <f>SUMIF('PIB Municipios 2021'!$E$8:$E$132,$A15,'PIB Municipios 2021'!Q$8:Q$132)</f>
        <v>2.6154548210292097</v>
      </c>
      <c r="L15" s="16">
        <f>SUMIF('PIB Municipios 2021'!$E$8:$E$132,$A15,'PIB Municipios 2021'!R$8:R$132)</f>
        <v>106.90864610330658</v>
      </c>
      <c r="M15" s="16">
        <f>SUMIF('PIB Municipios 2021'!$E$8:$E$132,$A15,'PIB Municipios 2021'!S$8:S$132)</f>
        <v>20156.931008144569</v>
      </c>
      <c r="N15" s="15">
        <f>SUMIF('PIB Municipios 2021'!$E$8:$E$132,$A15,'PIB Municipios 2021'!T$8:T$132)</f>
        <v>4797.474720236045</v>
      </c>
      <c r="O15" s="15">
        <f>SUMIF('PIB Municipios 2021'!$E$8:$E$132,$A15,'PIB Municipios 2021'!U$8:U$132)</f>
        <v>671.79167726032495</v>
      </c>
      <c r="P15" s="16">
        <f>SUMIF('PIB Municipios 2021'!$E$8:$E$132,$A15,'PIB Municipios 2021'!V$8:V$132)</f>
        <v>5469.2663974963689</v>
      </c>
      <c r="Q15" s="15">
        <f>SUMIF('PIB Municipios 2021'!$E$8:$E$132,$A15,'PIB Municipios 2021'!W$8:W$132)</f>
        <v>5441.99612889134</v>
      </c>
      <c r="R15" s="15">
        <f>SUMIF('PIB Municipios 2021'!$E$8:$E$132,$A15,'PIB Municipios 2021'!X$8:X$132)</f>
        <v>1481.5984174522139</v>
      </c>
      <c r="S15" s="16">
        <f>SUMIF('PIB Municipios 2021'!$E$8:$E$132,$A15,'PIB Municipios 2021'!Y$8:Y$132)</f>
        <v>6923.5945463435555</v>
      </c>
      <c r="T15" s="15">
        <f>SUMIF('PIB Municipios 2021'!$E$8:$E$132,$A15,'PIB Municipios 2021'!Z$8:Z$132)</f>
        <v>16418.415978772569</v>
      </c>
      <c r="U15" s="15">
        <f>SUMIF('PIB Municipios 2021'!$E$8:$E$132,$A15,'PIB Municipios 2021'!AA$8:AA$132)</f>
        <v>5088.1283909023969</v>
      </c>
      <c r="V15" s="16">
        <f>SUMIF('PIB Municipios 2021'!$E$8:$E$132,$A15,'PIB Municipios 2021'!AB$8:AB$132)</f>
        <v>21506.544369674968</v>
      </c>
      <c r="W15" s="16">
        <f>SUMIF('PIB Municipios 2021'!$E$8:$E$132,$A15,'PIB Municipios 2021'!AC$8:AC$132)</f>
        <v>3386.2422180706558</v>
      </c>
      <c r="X15" s="16">
        <f>SUMIF('PIB Municipios 2021'!$E$8:$E$132,$A15,'PIB Municipios 2021'!AD$8:AD$132)</f>
        <v>7824.3398941336254</v>
      </c>
      <c r="Y15" s="16">
        <f>SUMIF('PIB Municipios 2021'!$E$8:$E$132,$A15,'PIB Municipios 2021'!AE$8:AE$132)</f>
        <v>10716.118497809784</v>
      </c>
      <c r="Z15" s="16">
        <f>SUMIF('PIB Municipios 2021'!$E$8:$E$132,$A15,'PIB Municipios 2021'!AF$8:AF$132)</f>
        <v>10666.859293123347</v>
      </c>
      <c r="AA15" s="15">
        <f>SUMIF('PIB Municipios 2021'!$E$8:$E$132,$A15,'PIB Municipios 2021'!AG$8:AG$132)</f>
        <v>4818.3829648687806</v>
      </c>
      <c r="AB15" s="15">
        <f>SUMIF('PIB Municipios 2021'!$E$8:$E$132,$A15,'PIB Municipios 2021'!AH$8:AH$132)</f>
        <v>5666.6710812835918</v>
      </c>
      <c r="AC15" s="15">
        <f>SUMIF('PIB Municipios 2021'!$E$8:$E$132,$A15,'PIB Municipios 2021'!AI$8:AI$132)</f>
        <v>2723.4476430965155</v>
      </c>
      <c r="AD15" s="16">
        <f>SUMIF('PIB Municipios 2021'!$E$8:$E$132,$A15,'PIB Municipios 2021'!AJ$8:AJ$132)</f>
        <v>13208.501689248889</v>
      </c>
      <c r="AE15" s="15">
        <f>SUMIF('PIB Municipios 2021'!$E$8:$E$132,$A15,'PIB Municipios 2021'!AK$8:AK$132)</f>
        <v>2364.3851051829956</v>
      </c>
      <c r="AF15" s="15">
        <f>SUMIF('PIB Municipios 2021'!$E$8:$E$132,$A15,'PIB Municipios 2021'!AL$8:AL$132)</f>
        <v>788.69921681229312</v>
      </c>
      <c r="AG15" s="16">
        <f>SUMIF('PIB Municipios 2021'!$E$8:$E$132,$A15,'PIB Municipios 2021'!AM$8:AM$132)</f>
        <v>3153.0843219952894</v>
      </c>
      <c r="AH15" s="15">
        <f>SUMIF('PIB Municipios 2021'!$E$8:$E$132,$A15,'PIB Municipios 2021'!AN$8:AN$132)</f>
        <v>104057.65854026384</v>
      </c>
      <c r="AI15" s="15">
        <f>SUMIF('PIB Municipios 2021'!$E$8:$E$132,$A15,'PIB Municipios 2021'!AO$8:AO$132)</f>
        <v>10311.421777220243</v>
      </c>
      <c r="AJ15" s="16">
        <f>SUMIF('PIB Municipios 2021'!$E$8:$E$132,$A15,'PIB Municipios 2021'!AP$8:AP$132)</f>
        <v>114369.0803174841</v>
      </c>
      <c r="AK15" s="19">
        <f>SUMIF('PIB Municipios 2021'!$C$8:$C$132,#REF!,'PIB Municipios 2021'!AQ$8:AQ$132)</f>
        <v>0</v>
      </c>
    </row>
    <row r="16" spans="1:39" ht="15.75" thickBot="1" x14ac:dyDescent="0.3">
      <c r="A16" s="146" t="s">
        <v>329</v>
      </c>
      <c r="B16" s="21">
        <f t="shared" ref="B16:AK16" si="0">SUM(B7:B15)</f>
        <v>1477.881908306827</v>
      </c>
      <c r="C16" s="21">
        <f t="shared" si="0"/>
        <v>4909.5254113092806</v>
      </c>
      <c r="D16" s="21">
        <f t="shared" si="0"/>
        <v>5657.4866614973134</v>
      </c>
      <c r="E16" s="21">
        <f t="shared" si="0"/>
        <v>46.527111028157435</v>
      </c>
      <c r="F16" s="21">
        <f t="shared" si="0"/>
        <v>0</v>
      </c>
      <c r="G16" s="21">
        <f t="shared" si="0"/>
        <v>12091.421092141582</v>
      </c>
      <c r="H16" s="21">
        <f t="shared" si="0"/>
        <v>18.117562070795934</v>
      </c>
      <c r="I16" s="21">
        <f t="shared" si="0"/>
        <v>750.70036489851327</v>
      </c>
      <c r="J16" s="21">
        <f t="shared" si="0"/>
        <v>4732.5402593816607</v>
      </c>
      <c r="K16" s="21">
        <f t="shared" si="0"/>
        <v>26.424837797970021</v>
      </c>
      <c r="L16" s="21">
        <f t="shared" si="0"/>
        <v>5527.7830241489401</v>
      </c>
      <c r="M16" s="21">
        <f t="shared" si="0"/>
        <v>26076.375281717039</v>
      </c>
      <c r="N16" s="21">
        <f t="shared" si="0"/>
        <v>7141.5250317075715</v>
      </c>
      <c r="O16" s="21">
        <f t="shared" si="0"/>
        <v>939.8678269985387</v>
      </c>
      <c r="P16" s="21">
        <f t="shared" si="0"/>
        <v>8081.39285870611</v>
      </c>
      <c r="Q16" s="21">
        <f t="shared" si="0"/>
        <v>7744.6518546577354</v>
      </c>
      <c r="R16" s="21">
        <f t="shared" si="0"/>
        <v>2433.9471055678237</v>
      </c>
      <c r="S16" s="21">
        <f t="shared" si="0"/>
        <v>10178.598960225561</v>
      </c>
      <c r="T16" s="21">
        <f t="shared" si="0"/>
        <v>22763.624953981162</v>
      </c>
      <c r="U16" s="21">
        <f t="shared" si="0"/>
        <v>7729.8598777883044</v>
      </c>
      <c r="V16" s="21">
        <f t="shared" si="0"/>
        <v>30493.484831769467</v>
      </c>
      <c r="W16" s="21">
        <f t="shared" si="0"/>
        <v>4656.6788706562011</v>
      </c>
      <c r="X16" s="21">
        <f t="shared" si="0"/>
        <v>8589.9940278983995</v>
      </c>
      <c r="Y16" s="21">
        <f t="shared" si="0"/>
        <v>14735.035405514554</v>
      </c>
      <c r="Z16" s="21">
        <f t="shared" si="0"/>
        <v>15247.09448977407</v>
      </c>
      <c r="AA16" s="21">
        <f t="shared" si="0"/>
        <v>7177.8557080658211</v>
      </c>
      <c r="AB16" s="21">
        <f t="shared" si="0"/>
        <v>7820.605705456448</v>
      </c>
      <c r="AC16" s="21">
        <f t="shared" si="0"/>
        <v>5225.703070182145</v>
      </c>
      <c r="AD16" s="21">
        <f t="shared" si="0"/>
        <v>20224.164483704415</v>
      </c>
      <c r="AE16" s="21">
        <f t="shared" si="0"/>
        <v>3278.5615078928768</v>
      </c>
      <c r="AF16" s="21">
        <f t="shared" si="0"/>
        <v>1361.3695848803934</v>
      </c>
      <c r="AG16" s="21">
        <f t="shared" si="0"/>
        <v>4639.9310927732713</v>
      </c>
      <c r="AH16" s="21">
        <f t="shared" si="0"/>
        <v>160541.95441902959</v>
      </c>
      <c r="AI16" s="21">
        <f t="shared" si="0"/>
        <v>15908.639769300004</v>
      </c>
      <c r="AJ16" s="21">
        <f t="shared" si="0"/>
        <v>176450.59418832965</v>
      </c>
      <c r="AK16" s="22">
        <f t="shared" si="0"/>
        <v>0</v>
      </c>
    </row>
    <row r="17" spans="1:44" ht="15" x14ac:dyDescent="0.25">
      <c r="A17"/>
    </row>
    <row r="18" spans="1:44" ht="15" x14ac:dyDescent="0.25">
      <c r="A18"/>
    </row>
    <row r="19" spans="1:44" ht="14.45" customHeight="1" x14ac:dyDescent="0.25">
      <c r="A19" s="315" t="s">
        <v>405</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row>
    <row r="20" spans="1:44" ht="14.45" customHeight="1" x14ac:dyDescent="0.25">
      <c r="A20" s="312" t="s">
        <v>505</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row>
    <row r="21" spans="1:44" ht="14.45" customHeight="1" x14ac:dyDescent="0.25">
      <c r="A21" s="312" t="s">
        <v>370</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row>
    <row r="22" spans="1:44" ht="15.75" thickBot="1" x14ac:dyDescent="0.3">
      <c r="A22"/>
    </row>
    <row r="23" spans="1:44" ht="218.45" customHeight="1" thickBot="1" x14ac:dyDescent="0.25">
      <c r="A23" s="30" t="s">
        <v>449</v>
      </c>
      <c r="B23" s="31" t="s">
        <v>323</v>
      </c>
      <c r="C23" s="31" t="s">
        <v>324</v>
      </c>
      <c r="D23" s="31" t="s">
        <v>325</v>
      </c>
      <c r="E23" s="31" t="s">
        <v>326</v>
      </c>
      <c r="F23" s="31" t="s">
        <v>327</v>
      </c>
      <c r="G23" s="32" t="s">
        <v>328</v>
      </c>
      <c r="H23" s="31" t="s">
        <v>330</v>
      </c>
      <c r="I23" s="31" t="s">
        <v>333</v>
      </c>
      <c r="J23" s="31" t="s">
        <v>331</v>
      </c>
      <c r="K23" s="31" t="s">
        <v>332</v>
      </c>
      <c r="L23" s="32" t="s">
        <v>358</v>
      </c>
      <c r="M23" s="32" t="s">
        <v>343</v>
      </c>
      <c r="N23" s="33" t="s">
        <v>334</v>
      </c>
      <c r="O23" s="33" t="s">
        <v>335</v>
      </c>
      <c r="P23" s="32" t="s">
        <v>344</v>
      </c>
      <c r="Q23" s="34" t="s">
        <v>336</v>
      </c>
      <c r="R23" s="34" t="s">
        <v>337</v>
      </c>
      <c r="S23" s="32" t="s">
        <v>345</v>
      </c>
      <c r="T23" s="35" t="s">
        <v>338</v>
      </c>
      <c r="U23" s="34" t="s">
        <v>339</v>
      </c>
      <c r="V23" s="32" t="s">
        <v>346</v>
      </c>
      <c r="W23" s="32" t="s">
        <v>347</v>
      </c>
      <c r="X23" s="32" t="s">
        <v>348</v>
      </c>
      <c r="Y23" s="32" t="s">
        <v>349</v>
      </c>
      <c r="Z23" s="32" t="s">
        <v>350</v>
      </c>
      <c r="AA23" s="34" t="s">
        <v>351</v>
      </c>
      <c r="AB23" s="33" t="s">
        <v>352</v>
      </c>
      <c r="AC23" s="33" t="s">
        <v>353</v>
      </c>
      <c r="AD23" s="32" t="s">
        <v>354</v>
      </c>
      <c r="AE23" s="33" t="s">
        <v>355</v>
      </c>
      <c r="AF23" s="34" t="s">
        <v>356</v>
      </c>
      <c r="AG23" s="32" t="s">
        <v>357</v>
      </c>
      <c r="AH23" s="47" t="s">
        <v>374</v>
      </c>
    </row>
    <row r="24" spans="1:44" ht="15" x14ac:dyDescent="0.25">
      <c r="A24" s="52" t="s">
        <v>439</v>
      </c>
      <c r="B24" s="40">
        <f t="shared" ref="B24:AG24" si="1">B7/$AH7</f>
        <v>1.216836881955145E-2</v>
      </c>
      <c r="C24" s="40">
        <f t="shared" si="1"/>
        <v>6.6062104245305869E-2</v>
      </c>
      <c r="D24" s="40">
        <f t="shared" si="1"/>
        <v>9.5511833296692147E-2</v>
      </c>
      <c r="E24" s="40">
        <f t="shared" si="1"/>
        <v>3.3377470259840226E-4</v>
      </c>
      <c r="F24" s="40">
        <f t="shared" si="1"/>
        <v>0</v>
      </c>
      <c r="G24" s="38">
        <f t="shared" si="1"/>
        <v>0.17407608106414793</v>
      </c>
      <c r="H24" s="40">
        <f t="shared" si="1"/>
        <v>0</v>
      </c>
      <c r="I24" s="40">
        <f t="shared" si="1"/>
        <v>2.0075853689043181E-2</v>
      </c>
      <c r="J24" s="40">
        <f t="shared" si="1"/>
        <v>7.9430919868928043E-2</v>
      </c>
      <c r="K24" s="40">
        <f t="shared" si="1"/>
        <v>1.1894777636041474E-4</v>
      </c>
      <c r="L24" s="38">
        <f t="shared" si="1"/>
        <v>9.9625721334331632E-2</v>
      </c>
      <c r="M24" s="38">
        <f t="shared" si="1"/>
        <v>0.11162913146032401</v>
      </c>
      <c r="N24" s="40">
        <f t="shared" si="1"/>
        <v>3.1289222052575005E-2</v>
      </c>
      <c r="O24" s="40">
        <f t="shared" si="1"/>
        <v>5.7492864734229199E-3</v>
      </c>
      <c r="P24" s="38">
        <f t="shared" si="1"/>
        <v>3.7038508525997924E-2</v>
      </c>
      <c r="Q24" s="40">
        <f t="shared" si="1"/>
        <v>3.9452922624391262E-2</v>
      </c>
      <c r="R24" s="40">
        <f t="shared" si="1"/>
        <v>2.0248435786168056E-2</v>
      </c>
      <c r="S24" s="38">
        <f t="shared" si="1"/>
        <v>5.9701358410559312E-2</v>
      </c>
      <c r="T24" s="40">
        <f t="shared" si="1"/>
        <v>0.12257719122418553</v>
      </c>
      <c r="U24" s="40">
        <f t="shared" si="1"/>
        <v>5.2524574461954174E-2</v>
      </c>
      <c r="V24" s="38">
        <f t="shared" si="1"/>
        <v>0.17510176568613969</v>
      </c>
      <c r="W24" s="38">
        <f t="shared" si="1"/>
        <v>2.2626223398555301E-2</v>
      </c>
      <c r="X24" s="38">
        <f t="shared" si="1"/>
        <v>1.4956521402989536E-2</v>
      </c>
      <c r="Y24" s="38">
        <f t="shared" si="1"/>
        <v>7.0159819133076728E-2</v>
      </c>
      <c r="Z24" s="38">
        <f t="shared" si="1"/>
        <v>8.3828886608649844E-2</v>
      </c>
      <c r="AA24" s="40">
        <f t="shared" si="1"/>
        <v>4.2953902901677665E-2</v>
      </c>
      <c r="AB24" s="40">
        <f t="shared" si="1"/>
        <v>4.010545013319481E-2</v>
      </c>
      <c r="AC24" s="40">
        <f t="shared" si="1"/>
        <v>4.2209199373689402E-2</v>
      </c>
      <c r="AD24" s="38">
        <f t="shared" si="1"/>
        <v>0.12526855240856191</v>
      </c>
      <c r="AE24" s="40">
        <f t="shared" si="1"/>
        <v>1.5801023076165498E-2</v>
      </c>
      <c r="AF24" s="40">
        <f t="shared" si="1"/>
        <v>1.0186407490500709E-2</v>
      </c>
      <c r="AG24" s="38">
        <f t="shared" si="1"/>
        <v>2.5987430566666216E-2</v>
      </c>
      <c r="AH24" s="46">
        <f t="shared" ref="AH24:AH33" si="2">AH7/$AH$16</f>
        <v>0.23291854008453722</v>
      </c>
      <c r="AJ24" s="39"/>
    </row>
    <row r="25" spans="1:44" ht="15" x14ac:dyDescent="0.25">
      <c r="A25" s="50" t="s">
        <v>440</v>
      </c>
      <c r="B25" s="41">
        <f t="shared" ref="B25:AG25" si="3">B8/$AH8</f>
        <v>5.404251130984191E-3</v>
      </c>
      <c r="C25" s="41">
        <f t="shared" si="3"/>
        <v>2.7147583828961184E-2</v>
      </c>
      <c r="D25" s="41">
        <f t="shared" si="3"/>
        <v>7.2340133592144029E-2</v>
      </c>
      <c r="E25" s="41">
        <f t="shared" si="3"/>
        <v>4.9701827609020127E-4</v>
      </c>
      <c r="F25" s="41">
        <f t="shared" si="3"/>
        <v>0</v>
      </c>
      <c r="G25" s="42">
        <f t="shared" si="3"/>
        <v>0.1053889868281796</v>
      </c>
      <c r="H25" s="41">
        <f t="shared" si="3"/>
        <v>0</v>
      </c>
      <c r="I25" s="41">
        <f t="shared" si="3"/>
        <v>0</v>
      </c>
      <c r="J25" s="41">
        <f t="shared" si="3"/>
        <v>0.43721559251388525</v>
      </c>
      <c r="K25" s="41">
        <f t="shared" si="3"/>
        <v>3.267803062627274E-4</v>
      </c>
      <c r="L25" s="42">
        <f t="shared" si="3"/>
        <v>0.43754237282014802</v>
      </c>
      <c r="M25" s="42">
        <f t="shared" si="3"/>
        <v>7.5851520626991728E-2</v>
      </c>
      <c r="N25" s="41">
        <f t="shared" si="3"/>
        <v>8.0255749580678583E-3</v>
      </c>
      <c r="O25" s="41">
        <f t="shared" si="3"/>
        <v>2.1305563098811208E-3</v>
      </c>
      <c r="P25" s="42">
        <f t="shared" si="3"/>
        <v>1.0156131267948978E-2</v>
      </c>
      <c r="Q25" s="41">
        <f t="shared" si="3"/>
        <v>3.0761748070378889E-2</v>
      </c>
      <c r="R25" s="41">
        <f t="shared" si="3"/>
        <v>7.7943809866218485E-3</v>
      </c>
      <c r="S25" s="42">
        <f t="shared" si="3"/>
        <v>3.8556129057000739E-2</v>
      </c>
      <c r="T25" s="41">
        <f t="shared" si="3"/>
        <v>5.787336257029186E-2</v>
      </c>
      <c r="U25" s="41">
        <f t="shared" si="3"/>
        <v>2.7069611583414456E-2</v>
      </c>
      <c r="V25" s="42">
        <f t="shared" si="3"/>
        <v>8.4942974153706316E-2</v>
      </c>
      <c r="W25" s="42">
        <f t="shared" si="3"/>
        <v>1.4452707700996241E-2</v>
      </c>
      <c r="X25" s="42">
        <f t="shared" si="3"/>
        <v>4.6098394272979749E-3</v>
      </c>
      <c r="Y25" s="42">
        <f t="shared" si="3"/>
        <v>4.5108382387015616E-2</v>
      </c>
      <c r="Z25" s="42">
        <f t="shared" si="3"/>
        <v>8.0827112006547949E-2</v>
      </c>
      <c r="AA25" s="41">
        <f t="shared" si="3"/>
        <v>2.3516093309858408E-2</v>
      </c>
      <c r="AB25" s="41">
        <f t="shared" si="3"/>
        <v>2.0114999110764999E-2</v>
      </c>
      <c r="AC25" s="41">
        <f t="shared" si="3"/>
        <v>3.7695751412596741E-2</v>
      </c>
      <c r="AD25" s="42">
        <f t="shared" si="3"/>
        <v>8.1326843833220142E-2</v>
      </c>
      <c r="AE25" s="41">
        <f t="shared" si="3"/>
        <v>1.5470629796322402E-2</v>
      </c>
      <c r="AF25" s="41">
        <f t="shared" si="3"/>
        <v>5.7663700946241729E-3</v>
      </c>
      <c r="AG25" s="42">
        <f t="shared" si="3"/>
        <v>2.1236999890946576E-2</v>
      </c>
      <c r="AH25" s="43">
        <f t="shared" si="2"/>
        <v>2.3092007290447282E-2</v>
      </c>
      <c r="AJ25" s="39"/>
    </row>
    <row r="26" spans="1:44" ht="15" x14ac:dyDescent="0.25">
      <c r="A26" s="50" t="s">
        <v>441</v>
      </c>
      <c r="B26" s="41">
        <f t="shared" ref="B26:AG26" si="4">B9/$AH9</f>
        <v>0.10555052153742751</v>
      </c>
      <c r="C26" s="41">
        <f t="shared" si="4"/>
        <v>0.23982185007219056</v>
      </c>
      <c r="D26" s="41">
        <f t="shared" si="4"/>
        <v>7.692481856340222E-2</v>
      </c>
      <c r="E26" s="41">
        <f t="shared" si="4"/>
        <v>1.2129404872861195E-3</v>
      </c>
      <c r="F26" s="41">
        <f t="shared" si="4"/>
        <v>0</v>
      </c>
      <c r="G26" s="42">
        <f t="shared" si="4"/>
        <v>0.42351013066030635</v>
      </c>
      <c r="H26" s="41">
        <f t="shared" si="4"/>
        <v>5.039586476574172E-3</v>
      </c>
      <c r="I26" s="41">
        <f t="shared" si="4"/>
        <v>0</v>
      </c>
      <c r="J26" s="41">
        <f t="shared" si="4"/>
        <v>1.8645408733314944E-3</v>
      </c>
      <c r="K26" s="41">
        <f t="shared" si="4"/>
        <v>3.904574047517429E-5</v>
      </c>
      <c r="L26" s="42">
        <f t="shared" si="4"/>
        <v>6.9431730903808404E-3</v>
      </c>
      <c r="M26" s="42">
        <f t="shared" si="4"/>
        <v>8.588849810529732E-2</v>
      </c>
      <c r="N26" s="41">
        <f t="shared" si="4"/>
        <v>9.1929397897768193E-3</v>
      </c>
      <c r="O26" s="41">
        <f t="shared" si="4"/>
        <v>2.7212667893841071E-3</v>
      </c>
      <c r="P26" s="42">
        <f t="shared" si="4"/>
        <v>1.1914206579160926E-2</v>
      </c>
      <c r="Q26" s="41">
        <f t="shared" si="4"/>
        <v>5.1348708984335238E-2</v>
      </c>
      <c r="R26" s="41">
        <f t="shared" si="4"/>
        <v>9.278642052160252E-3</v>
      </c>
      <c r="S26" s="42">
        <f t="shared" si="4"/>
        <v>6.0627351036495504E-2</v>
      </c>
      <c r="T26" s="41">
        <f t="shared" si="4"/>
        <v>6.941533558261756E-2</v>
      </c>
      <c r="U26" s="41">
        <f t="shared" si="4"/>
        <v>3.1955503876884547E-2</v>
      </c>
      <c r="V26" s="42">
        <f t="shared" si="4"/>
        <v>0.10137083945950214</v>
      </c>
      <c r="W26" s="42">
        <f t="shared" si="4"/>
        <v>2.0474249447779716E-2</v>
      </c>
      <c r="X26" s="42">
        <f t="shared" si="4"/>
        <v>1.085113707258584E-2</v>
      </c>
      <c r="Y26" s="42">
        <f t="shared" si="4"/>
        <v>6.6707776821026452E-2</v>
      </c>
      <c r="Z26" s="42">
        <f t="shared" si="4"/>
        <v>6.2912336913878888E-2</v>
      </c>
      <c r="AA26" s="41">
        <f t="shared" si="4"/>
        <v>4.0988717576064086E-2</v>
      </c>
      <c r="AB26" s="41">
        <f t="shared" si="4"/>
        <v>2.7385054618600288E-2</v>
      </c>
      <c r="AC26" s="41">
        <f t="shared" si="4"/>
        <v>4.8699528357465188E-2</v>
      </c>
      <c r="AD26" s="42">
        <f t="shared" si="4"/>
        <v>0.11707330055212957</v>
      </c>
      <c r="AE26" s="41">
        <f t="shared" si="4"/>
        <v>1.7436092984741261E-2</v>
      </c>
      <c r="AF26" s="41">
        <f t="shared" si="4"/>
        <v>1.4290907276715224E-2</v>
      </c>
      <c r="AG26" s="42">
        <f t="shared" si="4"/>
        <v>3.1727000261456487E-2</v>
      </c>
      <c r="AH26" s="43">
        <f t="shared" si="2"/>
        <v>1.6074568433673438E-2</v>
      </c>
      <c r="AJ26" s="39"/>
    </row>
    <row r="27" spans="1:44" ht="15" x14ac:dyDescent="0.25">
      <c r="A27" s="50" t="s">
        <v>442</v>
      </c>
      <c r="B27" s="41">
        <f t="shared" ref="B27:AG27" si="5">B10/$AH10</f>
        <v>4.3621004112112387E-2</v>
      </c>
      <c r="C27" s="41">
        <f t="shared" si="5"/>
        <v>0.14690982272801742</v>
      </c>
      <c r="D27" s="41">
        <f t="shared" si="5"/>
        <v>7.7635184203784888E-2</v>
      </c>
      <c r="E27" s="41">
        <f t="shared" si="5"/>
        <v>1.1082021885686744E-2</v>
      </c>
      <c r="F27" s="41">
        <f t="shared" si="5"/>
        <v>0</v>
      </c>
      <c r="G27" s="42">
        <f t="shared" si="5"/>
        <v>0.27924803292960143</v>
      </c>
      <c r="H27" s="41">
        <f t="shared" si="5"/>
        <v>0</v>
      </c>
      <c r="I27" s="41">
        <f t="shared" si="5"/>
        <v>0</v>
      </c>
      <c r="J27" s="41">
        <f t="shared" si="5"/>
        <v>3.5307895204710772E-3</v>
      </c>
      <c r="K27" s="41">
        <f t="shared" si="5"/>
        <v>5.4088604153355044E-3</v>
      </c>
      <c r="L27" s="42">
        <f t="shared" si="5"/>
        <v>8.9396499358065807E-3</v>
      </c>
      <c r="M27" s="42">
        <f t="shared" si="5"/>
        <v>0.27009505696260244</v>
      </c>
      <c r="N27" s="41">
        <f t="shared" si="5"/>
        <v>2.1212846445777055E-2</v>
      </c>
      <c r="O27" s="41">
        <f t="shared" si="5"/>
        <v>2.1064939448587798E-3</v>
      </c>
      <c r="P27" s="42">
        <f t="shared" si="5"/>
        <v>2.3319340390635841E-2</v>
      </c>
      <c r="Q27" s="41">
        <f t="shared" si="5"/>
        <v>5.131991322459676E-2</v>
      </c>
      <c r="R27" s="41">
        <f t="shared" si="5"/>
        <v>1.314249162610324E-2</v>
      </c>
      <c r="S27" s="42">
        <f t="shared" si="5"/>
        <v>6.4462404850699997E-2</v>
      </c>
      <c r="T27" s="41">
        <f t="shared" si="5"/>
        <v>5.9253545631670568E-2</v>
      </c>
      <c r="U27" s="41">
        <f t="shared" si="5"/>
        <v>3.0751772670513853E-2</v>
      </c>
      <c r="V27" s="42">
        <f t="shared" si="5"/>
        <v>9.0005318302184431E-2</v>
      </c>
      <c r="W27" s="42">
        <f t="shared" si="5"/>
        <v>1.7671303128251631E-2</v>
      </c>
      <c r="X27" s="42">
        <f t="shared" si="5"/>
        <v>9.9752556961078924E-3</v>
      </c>
      <c r="Y27" s="42">
        <f t="shared" si="5"/>
        <v>5.896303650627293E-2</v>
      </c>
      <c r="Z27" s="42">
        <f t="shared" si="5"/>
        <v>6.7343162976491511E-2</v>
      </c>
      <c r="AA27" s="41">
        <f t="shared" si="5"/>
        <v>3.2262955827251756E-2</v>
      </c>
      <c r="AB27" s="41">
        <f t="shared" si="5"/>
        <v>2.3514161322524058E-2</v>
      </c>
      <c r="AC27" s="41">
        <f t="shared" si="5"/>
        <v>3.780440276729239E-2</v>
      </c>
      <c r="AD27" s="42">
        <f t="shared" si="5"/>
        <v>9.3581519917068187E-2</v>
      </c>
      <c r="AE27" s="41">
        <f t="shared" si="5"/>
        <v>1.2585672772878524E-2</v>
      </c>
      <c r="AF27" s="41">
        <f t="shared" si="5"/>
        <v>3.810245631398577E-3</v>
      </c>
      <c r="AG27" s="42">
        <f t="shared" si="5"/>
        <v>1.6395918404277104E-2</v>
      </c>
      <c r="AH27" s="43">
        <f t="shared" si="2"/>
        <v>1.1889625078084901E-2</v>
      </c>
      <c r="AJ27" s="39"/>
    </row>
    <row r="28" spans="1:44" ht="15" x14ac:dyDescent="0.25">
      <c r="A28" s="50" t="s">
        <v>443</v>
      </c>
      <c r="B28" s="41">
        <f t="shared" ref="B28:AG28" si="6">B11/$AH11</f>
        <v>1.0780498668054776E-2</v>
      </c>
      <c r="C28" s="41">
        <f t="shared" si="6"/>
        <v>0.11252424782474298</v>
      </c>
      <c r="D28" s="41">
        <f t="shared" si="6"/>
        <v>3.8369927952748038E-2</v>
      </c>
      <c r="E28" s="41">
        <f t="shared" si="6"/>
        <v>3.5207157778371255E-4</v>
      </c>
      <c r="F28" s="41">
        <f t="shared" si="6"/>
        <v>0</v>
      </c>
      <c r="G28" s="42">
        <f t="shared" si="6"/>
        <v>0.16202674602332953</v>
      </c>
      <c r="H28" s="41">
        <f t="shared" si="6"/>
        <v>0</v>
      </c>
      <c r="I28" s="41">
        <f t="shared" si="6"/>
        <v>0</v>
      </c>
      <c r="J28" s="41">
        <f t="shared" si="6"/>
        <v>1.3871673329468497E-4</v>
      </c>
      <c r="K28" s="41">
        <f t="shared" si="6"/>
        <v>1.6307218816967071E-3</v>
      </c>
      <c r="L28" s="42">
        <f t="shared" si="6"/>
        <v>1.7694386149913921E-3</v>
      </c>
      <c r="M28" s="42">
        <f t="shared" si="6"/>
        <v>9.1998485774965486E-2</v>
      </c>
      <c r="N28" s="41">
        <f t="shared" si="6"/>
        <v>0.2131954984203383</v>
      </c>
      <c r="O28" s="41">
        <f t="shared" si="6"/>
        <v>2.5619833827730076E-3</v>
      </c>
      <c r="P28" s="42">
        <f t="shared" si="6"/>
        <v>0.2157574818031113</v>
      </c>
      <c r="Q28" s="41">
        <f t="shared" si="6"/>
        <v>4.6987628268662908E-2</v>
      </c>
      <c r="R28" s="41">
        <f t="shared" si="6"/>
        <v>9.4200392068975423E-3</v>
      </c>
      <c r="S28" s="42">
        <f t="shared" si="6"/>
        <v>5.6407667475560447E-2</v>
      </c>
      <c r="T28" s="41">
        <f t="shared" si="6"/>
        <v>9.7893384511167969E-2</v>
      </c>
      <c r="U28" s="41">
        <f t="shared" si="6"/>
        <v>3.9318023070553286E-2</v>
      </c>
      <c r="V28" s="42">
        <f t="shared" si="6"/>
        <v>0.13721140758172126</v>
      </c>
      <c r="W28" s="42">
        <f t="shared" si="6"/>
        <v>2.7074553908309606E-2</v>
      </c>
      <c r="X28" s="42">
        <f t="shared" si="6"/>
        <v>1.0694922754474336E-2</v>
      </c>
      <c r="Y28" s="42">
        <f t="shared" si="6"/>
        <v>9.7541533905905656E-2</v>
      </c>
      <c r="Z28" s="42">
        <f t="shared" si="6"/>
        <v>7.6122088331479501E-2</v>
      </c>
      <c r="AA28" s="41">
        <f t="shared" si="6"/>
        <v>3.8510723686810966E-2</v>
      </c>
      <c r="AB28" s="41">
        <f t="shared" si="6"/>
        <v>2.5460566685765275E-2</v>
      </c>
      <c r="AC28" s="41">
        <f t="shared" si="6"/>
        <v>3.4372175663431086E-2</v>
      </c>
      <c r="AD28" s="42">
        <f t="shared" si="6"/>
        <v>9.834346603600734E-2</v>
      </c>
      <c r="AE28" s="41">
        <f t="shared" si="6"/>
        <v>1.6504484243097209E-2</v>
      </c>
      <c r="AF28" s="41">
        <f t="shared" si="6"/>
        <v>8.5477235470469322E-3</v>
      </c>
      <c r="AG28" s="42">
        <f t="shared" si="6"/>
        <v>2.5052207790144145E-2</v>
      </c>
      <c r="AH28" s="43">
        <f t="shared" si="2"/>
        <v>2.9051551356940226E-2</v>
      </c>
      <c r="AJ28" s="39"/>
    </row>
    <row r="29" spans="1:44" ht="15" x14ac:dyDescent="0.25">
      <c r="A29" s="50" t="s">
        <v>444</v>
      </c>
      <c r="B29" s="41">
        <f t="shared" ref="B29:AG29" si="7">B12/$AH12</f>
        <v>7.2791445198696722E-2</v>
      </c>
      <c r="C29" s="41">
        <f t="shared" si="7"/>
        <v>0.13228349468602768</v>
      </c>
      <c r="D29" s="41">
        <f t="shared" si="7"/>
        <v>0.12025170205103586</v>
      </c>
      <c r="E29" s="41">
        <f t="shared" si="7"/>
        <v>3.2541302533986696E-4</v>
      </c>
      <c r="F29" s="41">
        <f t="shared" si="7"/>
        <v>0</v>
      </c>
      <c r="G29" s="42">
        <f t="shared" si="7"/>
        <v>0.32565205496110017</v>
      </c>
      <c r="H29" s="41">
        <f t="shared" si="7"/>
        <v>2.3472078688051802E-3</v>
      </c>
      <c r="I29" s="41">
        <f t="shared" si="7"/>
        <v>0</v>
      </c>
      <c r="J29" s="41">
        <f t="shared" si="7"/>
        <v>6.4526732617367719E-4</v>
      </c>
      <c r="K29" s="41">
        <f t="shared" si="7"/>
        <v>5.4780364864136897E-5</v>
      </c>
      <c r="L29" s="42">
        <f t="shared" si="7"/>
        <v>3.047255559842994E-3</v>
      </c>
      <c r="M29" s="42">
        <f t="shared" si="7"/>
        <v>4.784345227794104E-2</v>
      </c>
      <c r="N29" s="41">
        <f t="shared" si="7"/>
        <v>1.6885606365837389E-2</v>
      </c>
      <c r="O29" s="41">
        <f t="shared" si="7"/>
        <v>3.9736775822206312E-3</v>
      </c>
      <c r="P29" s="42">
        <f t="shared" si="7"/>
        <v>2.0859283948058017E-2</v>
      </c>
      <c r="Q29" s="41">
        <f t="shared" si="7"/>
        <v>4.6893553875943135E-2</v>
      </c>
      <c r="R29" s="41">
        <f t="shared" si="7"/>
        <v>1.0324983149761227E-2</v>
      </c>
      <c r="S29" s="42">
        <f t="shared" si="7"/>
        <v>5.7218537025704355E-2</v>
      </c>
      <c r="T29" s="41">
        <f t="shared" si="7"/>
        <v>0.11355332584163853</v>
      </c>
      <c r="U29" s="41">
        <f t="shared" si="7"/>
        <v>3.9988498970039074E-2</v>
      </c>
      <c r="V29" s="42">
        <f t="shared" si="7"/>
        <v>0.15354182481167761</v>
      </c>
      <c r="W29" s="42">
        <f t="shared" si="7"/>
        <v>2.5626023724963479E-2</v>
      </c>
      <c r="X29" s="42">
        <f t="shared" si="7"/>
        <v>1.272449170202071E-2</v>
      </c>
      <c r="Y29" s="42">
        <f t="shared" si="7"/>
        <v>9.9513196223342593E-2</v>
      </c>
      <c r="Z29" s="42">
        <f t="shared" si="7"/>
        <v>7.5691840613418132E-2</v>
      </c>
      <c r="AA29" s="41">
        <f t="shared" si="7"/>
        <v>5.5873401546555602E-2</v>
      </c>
      <c r="AB29" s="41">
        <f t="shared" si="7"/>
        <v>2.9014882537357397E-2</v>
      </c>
      <c r="AC29" s="41">
        <f t="shared" si="7"/>
        <v>5.8666571066838639E-2</v>
      </c>
      <c r="AD29" s="42">
        <f t="shared" si="7"/>
        <v>0.14355485515075164</v>
      </c>
      <c r="AE29" s="41">
        <f t="shared" si="7"/>
        <v>2.2976933054914127E-2</v>
      </c>
      <c r="AF29" s="41">
        <f t="shared" si="7"/>
        <v>1.1750250946265211E-2</v>
      </c>
      <c r="AG29" s="42">
        <f t="shared" si="7"/>
        <v>3.4727184001179336E-2</v>
      </c>
      <c r="AH29" s="43">
        <f t="shared" si="2"/>
        <v>1.3566471871491813E-2</v>
      </c>
      <c r="AJ29" s="39"/>
      <c r="AQ29"/>
      <c r="AR29"/>
    </row>
    <row r="30" spans="1:44" ht="15" x14ac:dyDescent="0.25">
      <c r="A30" s="50" t="s">
        <v>445</v>
      </c>
      <c r="B30" s="41">
        <f t="shared" ref="B30:AG30" si="8">B13/$AH13</f>
        <v>0.21515201426594222</v>
      </c>
      <c r="C30" s="41">
        <f t="shared" si="8"/>
        <v>3.6042565312522624E-2</v>
      </c>
      <c r="D30" s="41">
        <f t="shared" si="8"/>
        <v>4.4178839760466437E-2</v>
      </c>
      <c r="E30" s="41">
        <f t="shared" si="8"/>
        <v>1.7826435998902115E-3</v>
      </c>
      <c r="F30" s="41">
        <f t="shared" si="8"/>
        <v>0</v>
      </c>
      <c r="G30" s="42">
        <f t="shared" si="8"/>
        <v>0.29715606293882146</v>
      </c>
      <c r="H30" s="41">
        <f t="shared" si="8"/>
        <v>0</v>
      </c>
      <c r="I30" s="41">
        <f t="shared" si="8"/>
        <v>0</v>
      </c>
      <c r="J30" s="41">
        <f t="shared" si="8"/>
        <v>1.2275116776103583E-2</v>
      </c>
      <c r="K30" s="41">
        <f t="shared" si="8"/>
        <v>0</v>
      </c>
      <c r="L30" s="42">
        <f t="shared" si="8"/>
        <v>1.2275116776103583E-2</v>
      </c>
      <c r="M30" s="42">
        <f t="shared" si="8"/>
        <v>4.6010550969079411E-2</v>
      </c>
      <c r="N30" s="41">
        <f t="shared" si="8"/>
        <v>1.4407293070777424E-2</v>
      </c>
      <c r="O30" s="41">
        <f t="shared" si="8"/>
        <v>4.6528222333231074E-3</v>
      </c>
      <c r="P30" s="42">
        <f t="shared" si="8"/>
        <v>1.9060115304100528E-2</v>
      </c>
      <c r="Q30" s="41">
        <f t="shared" si="8"/>
        <v>3.2519270750914243E-2</v>
      </c>
      <c r="R30" s="41">
        <f t="shared" si="8"/>
        <v>2.0782545365561907E-2</v>
      </c>
      <c r="S30" s="42">
        <f t="shared" si="8"/>
        <v>5.3301816116476157E-2</v>
      </c>
      <c r="T30" s="41">
        <f t="shared" si="8"/>
        <v>0.13732557697472128</v>
      </c>
      <c r="U30" s="41">
        <f t="shared" si="8"/>
        <v>3.7151423301124899E-2</v>
      </c>
      <c r="V30" s="42">
        <f t="shared" si="8"/>
        <v>0.17447700027584617</v>
      </c>
      <c r="W30" s="42">
        <f t="shared" si="8"/>
        <v>2.3255882410054544E-2</v>
      </c>
      <c r="X30" s="42">
        <f t="shared" si="8"/>
        <v>1.7569891900780753E-2</v>
      </c>
      <c r="Y30" s="42">
        <f t="shared" si="8"/>
        <v>8.4640927272406116E-2</v>
      </c>
      <c r="Z30" s="42">
        <f t="shared" si="8"/>
        <v>7.9472135901014762E-2</v>
      </c>
      <c r="AA30" s="41">
        <f t="shared" si="8"/>
        <v>5.6202767525729273E-2</v>
      </c>
      <c r="AB30" s="41">
        <f t="shared" si="8"/>
        <v>3.0432245720864101E-2</v>
      </c>
      <c r="AC30" s="41">
        <f t="shared" si="8"/>
        <v>6.6956226326279747E-2</v>
      </c>
      <c r="AD30" s="42">
        <f t="shared" si="8"/>
        <v>0.15359123957287316</v>
      </c>
      <c r="AE30" s="41">
        <f t="shared" si="8"/>
        <v>2.0095382238973634E-2</v>
      </c>
      <c r="AF30" s="41">
        <f t="shared" si="8"/>
        <v>1.9093878323469614E-2</v>
      </c>
      <c r="AG30" s="42">
        <f t="shared" si="8"/>
        <v>3.9189260562443255E-2</v>
      </c>
      <c r="AH30" s="43">
        <f t="shared" si="2"/>
        <v>1.1978670090620411E-2</v>
      </c>
      <c r="AJ30" s="39"/>
      <c r="AQ30"/>
      <c r="AR30"/>
    </row>
    <row r="31" spans="1:44" ht="15" x14ac:dyDescent="0.25">
      <c r="A31" s="50" t="s">
        <v>446</v>
      </c>
      <c r="B31" s="41">
        <f t="shared" ref="B31:AG31" si="9">B14/$AH14</f>
        <v>0</v>
      </c>
      <c r="C31" s="41">
        <f t="shared" si="9"/>
        <v>0.22236720838446628</v>
      </c>
      <c r="D31" s="41">
        <f t="shared" si="9"/>
        <v>5.4083872575063183E-2</v>
      </c>
      <c r="E31" s="41">
        <f t="shared" si="9"/>
        <v>5.4341770142490669E-4</v>
      </c>
      <c r="F31" s="41">
        <f t="shared" si="9"/>
        <v>0</v>
      </c>
      <c r="G31" s="42">
        <f t="shared" si="9"/>
        <v>0.27699449866095432</v>
      </c>
      <c r="H31" s="41">
        <f t="shared" si="9"/>
        <v>0</v>
      </c>
      <c r="I31" s="41">
        <f t="shared" si="9"/>
        <v>0</v>
      </c>
      <c r="J31" s="41">
        <f t="shared" si="9"/>
        <v>0</v>
      </c>
      <c r="K31" s="41">
        <f t="shared" si="9"/>
        <v>0</v>
      </c>
      <c r="L31" s="42">
        <f t="shared" si="9"/>
        <v>0</v>
      </c>
      <c r="M31" s="42">
        <f t="shared" si="9"/>
        <v>4.9361591972931752E-2</v>
      </c>
      <c r="N31" s="41">
        <f t="shared" si="9"/>
        <v>9.9812486118337051E-3</v>
      </c>
      <c r="O31" s="41">
        <f t="shared" si="9"/>
        <v>2.1595864990669607E-3</v>
      </c>
      <c r="P31" s="42">
        <f t="shared" si="9"/>
        <v>1.2140835110900666E-2</v>
      </c>
      <c r="Q31" s="41">
        <f t="shared" si="9"/>
        <v>4.6516802907774976E-2</v>
      </c>
      <c r="R31" s="41">
        <f t="shared" si="9"/>
        <v>5.1090655268916331E-3</v>
      </c>
      <c r="S31" s="42">
        <f t="shared" si="9"/>
        <v>5.1625868434666607E-2</v>
      </c>
      <c r="T31" s="41">
        <f t="shared" si="9"/>
        <v>0.13472842402790311</v>
      </c>
      <c r="U31" s="41">
        <f t="shared" si="9"/>
        <v>4.42540264545691E-2</v>
      </c>
      <c r="V31" s="42">
        <f t="shared" si="9"/>
        <v>0.17898245048247222</v>
      </c>
      <c r="W31" s="42">
        <f t="shared" si="9"/>
        <v>2.6961511506011331E-2</v>
      </c>
      <c r="X31" s="42">
        <f t="shared" si="9"/>
        <v>1.4495125526675699E-2</v>
      </c>
      <c r="Y31" s="42">
        <f t="shared" si="9"/>
        <v>5.121224939699235E-2</v>
      </c>
      <c r="Z31" s="42">
        <f t="shared" si="9"/>
        <v>8.5631707906377932E-2</v>
      </c>
      <c r="AA31" s="41">
        <f t="shared" si="9"/>
        <v>4.1965963337339991E-2</v>
      </c>
      <c r="AB31" s="41">
        <f t="shared" si="9"/>
        <v>0.10504132364601367</v>
      </c>
      <c r="AC31" s="41">
        <f t="shared" si="9"/>
        <v>7.9594279523672665E-2</v>
      </c>
      <c r="AD31" s="42">
        <f t="shared" si="9"/>
        <v>0.22660156650702631</v>
      </c>
      <c r="AE31" s="41">
        <f t="shared" si="9"/>
        <v>1.4693227950572551E-2</v>
      </c>
      <c r="AF31" s="41">
        <f t="shared" si="9"/>
        <v>1.1299366544418309E-2</v>
      </c>
      <c r="AG31" s="42">
        <f t="shared" si="9"/>
        <v>2.5992594494990858E-2</v>
      </c>
      <c r="AH31" s="43">
        <f t="shared" si="2"/>
        <v>1.326367383914882E-2</v>
      </c>
      <c r="AJ31" s="39"/>
      <c r="AQ31"/>
      <c r="AR31"/>
    </row>
    <row r="32" spans="1:44" ht="15" x14ac:dyDescent="0.25">
      <c r="A32" s="50" t="s">
        <v>447</v>
      </c>
      <c r="B32" s="41">
        <f t="shared" ref="B32:AG32" si="10">B15/$AH15</f>
        <v>2.3648638010612672E-4</v>
      </c>
      <c r="C32" s="41">
        <f t="shared" si="10"/>
        <v>8.0297566508511354E-4</v>
      </c>
      <c r="D32" s="41">
        <f t="shared" si="10"/>
        <v>7.9774953425887137E-3</v>
      </c>
      <c r="E32" s="41">
        <f t="shared" si="10"/>
        <v>9.4580754898694908E-6</v>
      </c>
      <c r="F32" s="41">
        <f t="shared" si="10"/>
        <v>0</v>
      </c>
      <c r="G32" s="42">
        <f t="shared" si="10"/>
        <v>9.0264154632698247E-3</v>
      </c>
      <c r="H32" s="41">
        <f t="shared" si="10"/>
        <v>0</v>
      </c>
      <c r="I32" s="41">
        <f t="shared" si="10"/>
        <v>0</v>
      </c>
      <c r="J32" s="41">
        <f t="shared" si="10"/>
        <v>1.0022634830085322E-3</v>
      </c>
      <c r="K32" s="41">
        <f t="shared" si="10"/>
        <v>2.513466916053268E-5</v>
      </c>
      <c r="L32" s="42">
        <f t="shared" si="10"/>
        <v>1.0273981521690648E-3</v>
      </c>
      <c r="M32" s="42">
        <f t="shared" si="10"/>
        <v>0.19370925014947449</v>
      </c>
      <c r="N32" s="41">
        <f t="shared" si="10"/>
        <v>4.6104004140932311E-2</v>
      </c>
      <c r="O32" s="41">
        <f t="shared" si="10"/>
        <v>6.455956117832339E-3</v>
      </c>
      <c r="P32" s="42">
        <f t="shared" si="10"/>
        <v>5.2559960258764644E-2</v>
      </c>
      <c r="Q32" s="41">
        <f t="shared" si="10"/>
        <v>5.2297891430889983E-2</v>
      </c>
      <c r="R32" s="41">
        <f t="shared" si="10"/>
        <v>1.423824481769333E-2</v>
      </c>
      <c r="S32" s="42">
        <f t="shared" si="10"/>
        <v>6.653613624858333E-2</v>
      </c>
      <c r="T32" s="41">
        <f t="shared" si="10"/>
        <v>0.15778190869458841</v>
      </c>
      <c r="U32" s="41">
        <f t="shared" si="10"/>
        <v>4.8897202399894549E-2</v>
      </c>
      <c r="V32" s="42">
        <f t="shared" si="10"/>
        <v>0.206679111094483</v>
      </c>
      <c r="W32" s="42">
        <f t="shared" si="10"/>
        <v>3.2541979759811629E-2</v>
      </c>
      <c r="X32" s="42">
        <f t="shared" si="10"/>
        <v>7.5192350124869398E-2</v>
      </c>
      <c r="Y32" s="42">
        <f t="shared" si="10"/>
        <v>0.10298250650780608</v>
      </c>
      <c r="Z32" s="42">
        <f t="shared" si="10"/>
        <v>0.10250912275712927</v>
      </c>
      <c r="AA32" s="41">
        <f t="shared" si="10"/>
        <v>4.6304933557623398E-2</v>
      </c>
      <c r="AB32" s="41">
        <f t="shared" si="10"/>
        <v>5.4457030465383215E-2</v>
      </c>
      <c r="AC32" s="41">
        <f t="shared" si="10"/>
        <v>2.6172486305202712E-2</v>
      </c>
      <c r="AD32" s="42">
        <f t="shared" si="10"/>
        <v>0.12693445032820933</v>
      </c>
      <c r="AE32" s="41">
        <f t="shared" si="10"/>
        <v>2.2721874952319109E-2</v>
      </c>
      <c r="AF32" s="41">
        <f t="shared" si="10"/>
        <v>7.5794442031108704E-3</v>
      </c>
      <c r="AG32" s="42">
        <f t="shared" si="10"/>
        <v>3.0301319155429985E-2</v>
      </c>
      <c r="AH32" s="43">
        <f t="shared" si="2"/>
        <v>0.648164891955056</v>
      </c>
      <c r="AJ32" s="39"/>
      <c r="AQ32"/>
      <c r="AR32"/>
    </row>
    <row r="33" spans="1:44" ht="15.75" thickBot="1" x14ac:dyDescent="0.3">
      <c r="A33" s="146" t="s">
        <v>329</v>
      </c>
      <c r="B33" s="44">
        <f t="shared" ref="B33:AG33" si="11">B16/$AH16</f>
        <v>9.2055806449784228E-3</v>
      </c>
      <c r="C33" s="44">
        <f t="shared" si="11"/>
        <v>3.0580949565961791E-2</v>
      </c>
      <c r="D33" s="44">
        <f t="shared" si="11"/>
        <v>3.5239926422788788E-2</v>
      </c>
      <c r="E33" s="44">
        <f t="shared" si="11"/>
        <v>2.8981278567667928E-4</v>
      </c>
      <c r="F33" s="44">
        <f t="shared" si="11"/>
        <v>0</v>
      </c>
      <c r="G33" s="44">
        <f t="shared" si="11"/>
        <v>7.5316269419405696E-2</v>
      </c>
      <c r="H33" s="44">
        <f t="shared" si="11"/>
        <v>1.1285250722379643E-4</v>
      </c>
      <c r="I33" s="44">
        <f t="shared" si="11"/>
        <v>4.6760385322027085E-3</v>
      </c>
      <c r="J33" s="44">
        <f t="shared" si="11"/>
        <v>2.9478526510455242E-2</v>
      </c>
      <c r="K33" s="44">
        <f t="shared" si="11"/>
        <v>1.6459770839090892E-4</v>
      </c>
      <c r="L33" s="44">
        <f t="shared" si="11"/>
        <v>3.4432015258272657E-2</v>
      </c>
      <c r="M33" s="44">
        <f t="shared" si="11"/>
        <v>0.16242716974564325</v>
      </c>
      <c r="N33" s="44">
        <f t="shared" si="11"/>
        <v>4.4483855061758622E-2</v>
      </c>
      <c r="O33" s="44">
        <f t="shared" si="11"/>
        <v>5.8543439962453385E-3</v>
      </c>
      <c r="P33" s="44">
        <f t="shared" si="11"/>
        <v>5.0338199058003963E-2</v>
      </c>
      <c r="Q33" s="44">
        <f t="shared" si="11"/>
        <v>4.8240672556180961E-2</v>
      </c>
      <c r="R33" s="44">
        <f t="shared" si="11"/>
        <v>1.5160816463059824E-2</v>
      </c>
      <c r="S33" s="44">
        <f t="shared" si="11"/>
        <v>6.3401489019240795E-2</v>
      </c>
      <c r="T33" s="44">
        <f t="shared" si="11"/>
        <v>0.14179237468709247</v>
      </c>
      <c r="U33" s="44">
        <f t="shared" si="11"/>
        <v>4.8148534791177665E-2</v>
      </c>
      <c r="V33" s="44">
        <f t="shared" si="11"/>
        <v>0.18994090947827014</v>
      </c>
      <c r="W33" s="44">
        <f t="shared" si="11"/>
        <v>2.9005993402209565E-2</v>
      </c>
      <c r="X33" s="44">
        <f t="shared" si="11"/>
        <v>5.3506225578129611E-2</v>
      </c>
      <c r="Y33" s="44">
        <f t="shared" si="11"/>
        <v>9.1783082240638025E-2</v>
      </c>
      <c r="Z33" s="44">
        <f t="shared" si="11"/>
        <v>9.4972647772667076E-2</v>
      </c>
      <c r="AA33" s="44">
        <f t="shared" si="11"/>
        <v>4.4710155261539569E-2</v>
      </c>
      <c r="AB33" s="44">
        <f t="shared" si="11"/>
        <v>4.87137816015615E-2</v>
      </c>
      <c r="AC33" s="44">
        <f t="shared" si="11"/>
        <v>3.2550389018826627E-2</v>
      </c>
      <c r="AD33" s="44">
        <f t="shared" si="11"/>
        <v>0.1259743258819277</v>
      </c>
      <c r="AE33" s="44">
        <f t="shared" si="11"/>
        <v>2.0421836271754382E-2</v>
      </c>
      <c r="AF33" s="44">
        <f t="shared" si="11"/>
        <v>8.4798368738372952E-3</v>
      </c>
      <c r="AG33" s="44">
        <f t="shared" si="11"/>
        <v>2.8901673145591684E-2</v>
      </c>
      <c r="AH33" s="45">
        <f t="shared" si="2"/>
        <v>1</v>
      </c>
      <c r="AJ33" s="39"/>
      <c r="AQ33"/>
      <c r="AR33"/>
    </row>
    <row r="34" spans="1:44" ht="15" x14ac:dyDescent="0.25">
      <c r="A34"/>
      <c r="AQ34"/>
      <c r="AR34"/>
    </row>
    <row r="35" spans="1:44" ht="15" x14ac:dyDescent="0.25">
      <c r="A35"/>
      <c r="AQ35"/>
      <c r="AR35"/>
    </row>
    <row r="36" spans="1:44" ht="15.75" thickBot="1" x14ac:dyDescent="0.3">
      <c r="A36"/>
      <c r="AQ36"/>
      <c r="AR36"/>
    </row>
    <row r="37" spans="1:44" ht="123.6" customHeight="1" thickBot="1" x14ac:dyDescent="0.3">
      <c r="A37" s="30" t="s">
        <v>449</v>
      </c>
      <c r="B37" s="31" t="s">
        <v>323</v>
      </c>
      <c r="C37" s="31" t="s">
        <v>324</v>
      </c>
      <c r="D37" s="31" t="s">
        <v>325</v>
      </c>
      <c r="E37" s="31" t="s">
        <v>326</v>
      </c>
      <c r="F37" s="31" t="s">
        <v>327</v>
      </c>
      <c r="G37" s="32" t="s">
        <v>328</v>
      </c>
      <c r="H37" s="31" t="s">
        <v>330</v>
      </c>
      <c r="I37" s="31" t="s">
        <v>333</v>
      </c>
      <c r="J37" s="31" t="s">
        <v>331</v>
      </c>
      <c r="K37" s="31" t="s">
        <v>332</v>
      </c>
      <c r="L37" s="32" t="s">
        <v>358</v>
      </c>
      <c r="M37" s="32" t="s">
        <v>343</v>
      </c>
      <c r="N37" s="33" t="s">
        <v>334</v>
      </c>
      <c r="O37" s="33" t="s">
        <v>335</v>
      </c>
      <c r="P37" s="32" t="s">
        <v>344</v>
      </c>
      <c r="Q37" s="34" t="s">
        <v>336</v>
      </c>
      <c r="R37" s="34" t="s">
        <v>337</v>
      </c>
      <c r="S37" s="32" t="s">
        <v>345</v>
      </c>
      <c r="T37" s="35" t="s">
        <v>338</v>
      </c>
      <c r="U37" s="34" t="s">
        <v>339</v>
      </c>
      <c r="V37" s="32" t="s">
        <v>346</v>
      </c>
      <c r="W37" s="32" t="s">
        <v>347</v>
      </c>
      <c r="X37" s="32" t="s">
        <v>348</v>
      </c>
      <c r="Y37" s="32" t="s">
        <v>349</v>
      </c>
      <c r="Z37" s="32" t="s">
        <v>350</v>
      </c>
      <c r="AA37" s="34" t="s">
        <v>351</v>
      </c>
      <c r="AB37" s="33" t="s">
        <v>352</v>
      </c>
      <c r="AC37" s="33" t="s">
        <v>353</v>
      </c>
      <c r="AD37" s="32" t="s">
        <v>354</v>
      </c>
      <c r="AE37" s="33" t="s">
        <v>355</v>
      </c>
      <c r="AF37" s="34" t="s">
        <v>356</v>
      </c>
      <c r="AG37" s="32" t="s">
        <v>357</v>
      </c>
      <c r="AH37" s="47" t="s">
        <v>374</v>
      </c>
      <c r="AQ37"/>
      <c r="AR37"/>
    </row>
    <row r="38" spans="1:44" ht="15" x14ac:dyDescent="0.25">
      <c r="A38" s="52" t="s">
        <v>439</v>
      </c>
      <c r="B38" s="40">
        <f>B7/B$16</f>
        <v>0.30788266487092086</v>
      </c>
      <c r="C38" s="40">
        <f t="shared" ref="C38:F38" si="12">C7/C$16</f>
        <v>0.50315929015022443</v>
      </c>
      <c r="D38" s="40">
        <f t="shared" si="12"/>
        <v>0.63128612998116196</v>
      </c>
      <c r="E38" s="40">
        <f t="shared" si="12"/>
        <v>0.26825012659414299</v>
      </c>
      <c r="F38" s="40" t="e">
        <f t="shared" si="12"/>
        <v>#DIV/0!</v>
      </c>
      <c r="G38" s="38">
        <f t="shared" ref="G38:AH38" si="13">G7/G$16</f>
        <v>0.53833716111610908</v>
      </c>
      <c r="H38" s="40">
        <f t="shared" si="13"/>
        <v>0</v>
      </c>
      <c r="I38" s="40">
        <f t="shared" si="13"/>
        <v>1</v>
      </c>
      <c r="J38" s="40">
        <f t="shared" si="13"/>
        <v>0.62760714606548573</v>
      </c>
      <c r="K38" s="40">
        <f t="shared" si="13"/>
        <v>0.16832034107286542</v>
      </c>
      <c r="L38" s="38">
        <f t="shared" si="13"/>
        <v>0.67392737235983557</v>
      </c>
      <c r="M38" s="38">
        <f t="shared" si="13"/>
        <v>0.16007478534139119</v>
      </c>
      <c r="N38" s="40">
        <f t="shared" si="13"/>
        <v>0.16383112279159914</v>
      </c>
      <c r="O38" s="40">
        <f t="shared" si="13"/>
        <v>0.22873876437330648</v>
      </c>
      <c r="P38" s="38">
        <f t="shared" si="13"/>
        <v>0.17137989626612202</v>
      </c>
      <c r="Q38" s="40">
        <f t="shared" si="13"/>
        <v>0.19048899305953013</v>
      </c>
      <c r="R38" s="40">
        <f t="shared" si="13"/>
        <v>0.31108061454349339</v>
      </c>
      <c r="S38" s="38">
        <f t="shared" si="13"/>
        <v>0.21932534167819287</v>
      </c>
      <c r="T38" s="40">
        <f t="shared" si="13"/>
        <v>0.20135427233379588</v>
      </c>
      <c r="U38" s="40">
        <f t="shared" si="13"/>
        <v>0.25408763226750525</v>
      </c>
      <c r="V38" s="38">
        <f t="shared" si="13"/>
        <v>0.21472176658449796</v>
      </c>
      <c r="W38" s="38">
        <f t="shared" si="13"/>
        <v>0.18168889610299099</v>
      </c>
      <c r="X38" s="38">
        <f t="shared" si="13"/>
        <v>6.5107398107172421E-2</v>
      </c>
      <c r="Y38" s="38">
        <f t="shared" si="13"/>
        <v>0.17804504104827296</v>
      </c>
      <c r="Z38" s="38">
        <f t="shared" si="13"/>
        <v>0.20558868625560497</v>
      </c>
      <c r="AA38" s="40">
        <f t="shared" si="13"/>
        <v>0.22376930467512809</v>
      </c>
      <c r="AB38" s="40">
        <f t="shared" si="13"/>
        <v>0.19175893530215096</v>
      </c>
      <c r="AC38" s="40">
        <f t="shared" si="13"/>
        <v>0.30203341319732391</v>
      </c>
      <c r="AD38" s="38">
        <f t="shared" si="13"/>
        <v>0.23161360968784014</v>
      </c>
      <c r="AE38" s="40">
        <f t="shared" si="13"/>
        <v>0.18021646916408185</v>
      </c>
      <c r="AF38" s="40">
        <f t="shared" si="13"/>
        <v>0.27979349092360184</v>
      </c>
      <c r="AG38" s="38">
        <f t="shared" si="13"/>
        <v>0.20943266355703763</v>
      </c>
      <c r="AH38" s="46">
        <f t="shared" si="13"/>
        <v>0.23291854008453722</v>
      </c>
      <c r="AQ38"/>
      <c r="AR38"/>
    </row>
    <row r="39" spans="1:44" ht="15" x14ac:dyDescent="0.25">
      <c r="A39" s="50" t="s">
        <v>440</v>
      </c>
      <c r="B39" s="41">
        <f t="shared" ref="B39:F47" si="14">B8/B$16</f>
        <v>1.3556451388448774E-2</v>
      </c>
      <c r="C39" s="41">
        <f t="shared" si="14"/>
        <v>2.0499435517665039E-2</v>
      </c>
      <c r="D39" s="41">
        <f t="shared" si="14"/>
        <v>4.7403018731090853E-2</v>
      </c>
      <c r="E39" s="41">
        <f t="shared" si="14"/>
        <v>3.9601943814047587E-2</v>
      </c>
      <c r="F39" s="41" t="e">
        <f t="shared" si="14"/>
        <v>#DIV/0!</v>
      </c>
      <c r="G39" s="42">
        <f t="shared" ref="G39:AH39" si="15">G8/G$16</f>
        <v>3.231231805464508E-2</v>
      </c>
      <c r="H39" s="41">
        <f t="shared" si="15"/>
        <v>0</v>
      </c>
      <c r="I39" s="41">
        <f t="shared" si="15"/>
        <v>0</v>
      </c>
      <c r="J39" s="41">
        <f t="shared" si="15"/>
        <v>0.34249288702564629</v>
      </c>
      <c r="K39" s="41">
        <f t="shared" si="15"/>
        <v>4.5845189999074616E-2</v>
      </c>
      <c r="L39" s="42">
        <f t="shared" si="15"/>
        <v>0.29344003211124658</v>
      </c>
      <c r="M39" s="42">
        <f t="shared" si="15"/>
        <v>1.0783687667850823E-2</v>
      </c>
      <c r="N39" s="41">
        <f t="shared" si="15"/>
        <v>4.1661550057754239E-3</v>
      </c>
      <c r="O39" s="41">
        <f t="shared" si="15"/>
        <v>8.40381464977746E-3</v>
      </c>
      <c r="P39" s="42">
        <f t="shared" si="15"/>
        <v>4.658995785923473E-3</v>
      </c>
      <c r="Q39" s="41">
        <f t="shared" si="15"/>
        <v>1.4725136965717457E-2</v>
      </c>
      <c r="R39" s="41">
        <f t="shared" si="15"/>
        <v>1.1871913561261426E-2</v>
      </c>
      <c r="S39" s="42">
        <f t="shared" si="15"/>
        <v>1.4042862826226235E-2</v>
      </c>
      <c r="T39" s="41">
        <f t="shared" si="15"/>
        <v>9.4251338504279525E-3</v>
      </c>
      <c r="U39" s="41">
        <f t="shared" si="15"/>
        <v>1.2982568851676032E-2</v>
      </c>
      <c r="V39" s="42">
        <f t="shared" si="15"/>
        <v>1.0326915796167986E-2</v>
      </c>
      <c r="W39" s="42">
        <f t="shared" si="15"/>
        <v>1.1505967989797776E-2</v>
      </c>
      <c r="X39" s="42">
        <f t="shared" si="15"/>
        <v>1.9894964466801637E-3</v>
      </c>
      <c r="Y39" s="42">
        <f t="shared" si="15"/>
        <v>1.1348966165793556E-2</v>
      </c>
      <c r="Z39" s="42">
        <f t="shared" si="15"/>
        <v>1.9652608445630465E-2</v>
      </c>
      <c r="AA39" s="41">
        <f t="shared" si="15"/>
        <v>1.2145647783540931E-2</v>
      </c>
      <c r="AB39" s="41">
        <f t="shared" si="15"/>
        <v>9.5352011451772991E-3</v>
      </c>
      <c r="AC39" s="41">
        <f t="shared" si="15"/>
        <v>2.674224771738077E-2</v>
      </c>
      <c r="AD39" s="42">
        <f t="shared" si="15"/>
        <v>1.4907800121637367E-2</v>
      </c>
      <c r="AE39" s="41">
        <f t="shared" si="15"/>
        <v>1.7493426707107653E-2</v>
      </c>
      <c r="AF39" s="41">
        <f t="shared" si="15"/>
        <v>1.5702785589579667E-2</v>
      </c>
      <c r="AG39" s="42">
        <f t="shared" si="15"/>
        <v>1.6968047276659726E-2</v>
      </c>
      <c r="AH39" s="43">
        <f t="shared" si="15"/>
        <v>2.3092007290447282E-2</v>
      </c>
      <c r="AQ39"/>
      <c r="AR39"/>
    </row>
    <row r="40" spans="1:44" ht="15" x14ac:dyDescent="0.25">
      <c r="A40" s="50" t="s">
        <v>441</v>
      </c>
      <c r="B40" s="41">
        <f t="shared" si="14"/>
        <v>0.18430983846617288</v>
      </c>
      <c r="C40" s="41">
        <f t="shared" si="14"/>
        <v>0.12605994240173798</v>
      </c>
      <c r="D40" s="41">
        <f t="shared" si="14"/>
        <v>3.5088985300652797E-2</v>
      </c>
      <c r="E40" s="41">
        <f t="shared" si="14"/>
        <v>6.727617217897941E-2</v>
      </c>
      <c r="F40" s="41" t="e">
        <f t="shared" si="14"/>
        <v>#DIV/0!</v>
      </c>
      <c r="G40" s="42">
        <f t="shared" ref="G40:AH40" si="16">G9/G$16</f>
        <v>9.038873845096497E-2</v>
      </c>
      <c r="H40" s="41">
        <f t="shared" si="16"/>
        <v>0.71783232546582598</v>
      </c>
      <c r="I40" s="41">
        <f t="shared" si="16"/>
        <v>0</v>
      </c>
      <c r="J40" s="41">
        <f t="shared" si="16"/>
        <v>1.0167295795845898E-3</v>
      </c>
      <c r="K40" s="41">
        <f t="shared" si="16"/>
        <v>3.8131966322461153E-3</v>
      </c>
      <c r="L40" s="42">
        <f t="shared" si="16"/>
        <v>3.2414167498183706E-3</v>
      </c>
      <c r="M40" s="42">
        <f t="shared" si="16"/>
        <v>8.4999359566570627E-3</v>
      </c>
      <c r="N40" s="41">
        <f t="shared" si="16"/>
        <v>3.3219364542989537E-3</v>
      </c>
      <c r="O40" s="41">
        <f t="shared" si="16"/>
        <v>7.4719198701497826E-3</v>
      </c>
      <c r="P40" s="42">
        <f t="shared" si="16"/>
        <v>3.8045804691773711E-3</v>
      </c>
      <c r="Q40" s="41">
        <f t="shared" si="16"/>
        <v>1.71102161892169E-2</v>
      </c>
      <c r="R40" s="41">
        <f t="shared" si="16"/>
        <v>9.8378716609638286E-3</v>
      </c>
      <c r="S40" s="42">
        <f t="shared" si="16"/>
        <v>1.5371224213562785E-2</v>
      </c>
      <c r="T40" s="41">
        <f t="shared" si="16"/>
        <v>7.8694045757509087E-3</v>
      </c>
      <c r="U40" s="41">
        <f t="shared" si="16"/>
        <v>1.0668464494907503E-2</v>
      </c>
      <c r="V40" s="42">
        <f t="shared" si="16"/>
        <v>8.5789443703654066E-3</v>
      </c>
      <c r="W40" s="42">
        <f t="shared" si="16"/>
        <v>1.1346438624348752E-2</v>
      </c>
      <c r="X40" s="42">
        <f t="shared" si="16"/>
        <v>3.2599448675697321E-3</v>
      </c>
      <c r="Y40" s="42">
        <f t="shared" si="16"/>
        <v>1.1682967028242069E-2</v>
      </c>
      <c r="Z40" s="42">
        <f t="shared" si="16"/>
        <v>1.0648209655743771E-2</v>
      </c>
      <c r="AA40" s="41">
        <f t="shared" si="16"/>
        <v>1.4736606075974235E-2</v>
      </c>
      <c r="AB40" s="41">
        <f t="shared" si="16"/>
        <v>9.0365173890023902E-3</v>
      </c>
      <c r="AC40" s="41">
        <f t="shared" si="16"/>
        <v>2.4049602012956636E-2</v>
      </c>
      <c r="AD40" s="42">
        <f t="shared" si="16"/>
        <v>1.493878032929568E-2</v>
      </c>
      <c r="AE40" s="41">
        <f t="shared" si="16"/>
        <v>1.3724410781158365E-2</v>
      </c>
      <c r="AF40" s="41">
        <f t="shared" si="16"/>
        <v>2.709016345675145E-2</v>
      </c>
      <c r="AG40" s="42">
        <f t="shared" si="16"/>
        <v>1.7645962374871933E-2</v>
      </c>
      <c r="AH40" s="43">
        <f t="shared" si="16"/>
        <v>1.6074568433673438E-2</v>
      </c>
      <c r="AQ40"/>
      <c r="AR40"/>
    </row>
    <row r="41" spans="1:44" ht="15" x14ac:dyDescent="0.25">
      <c r="A41" s="50" t="s">
        <v>442</v>
      </c>
      <c r="B41" s="41">
        <f t="shared" si="14"/>
        <v>5.6339453688402465E-2</v>
      </c>
      <c r="C41" s="41">
        <f t="shared" si="14"/>
        <v>5.7117347149619413E-2</v>
      </c>
      <c r="D41" s="41">
        <f t="shared" si="14"/>
        <v>2.6193392743696135E-2</v>
      </c>
      <c r="E41" s="41">
        <f t="shared" si="14"/>
        <v>0.45464207184752031</v>
      </c>
      <c r="F41" s="41" t="e">
        <f t="shared" si="14"/>
        <v>#DIV/0!</v>
      </c>
      <c r="G41" s="42">
        <f t="shared" ref="G41:AH41" si="17">G10/G$16</f>
        <v>4.4082831517279174E-2</v>
      </c>
      <c r="H41" s="41">
        <f t="shared" si="17"/>
        <v>0</v>
      </c>
      <c r="I41" s="41">
        <f t="shared" si="17"/>
        <v>0</v>
      </c>
      <c r="J41" s="41">
        <f t="shared" si="17"/>
        <v>1.4240794434940017E-3</v>
      </c>
      <c r="K41" s="41">
        <f t="shared" si="17"/>
        <v>0.39070606186875484</v>
      </c>
      <c r="L41" s="42">
        <f t="shared" si="17"/>
        <v>3.0869260851796618E-3</v>
      </c>
      <c r="M41" s="42">
        <f t="shared" si="17"/>
        <v>1.9770885423652865E-2</v>
      </c>
      <c r="N41" s="41">
        <f t="shared" si="17"/>
        <v>5.6697602024176732E-3</v>
      </c>
      <c r="O41" s="41">
        <f t="shared" si="17"/>
        <v>4.2780921738950987E-3</v>
      </c>
      <c r="P41" s="42">
        <f t="shared" si="17"/>
        <v>5.5079088942657931E-3</v>
      </c>
      <c r="Q41" s="41">
        <f t="shared" si="17"/>
        <v>1.2648549345362026E-2</v>
      </c>
      <c r="R41" s="41">
        <f t="shared" si="17"/>
        <v>1.0306786472019654E-2</v>
      </c>
      <c r="S41" s="42">
        <f t="shared" si="17"/>
        <v>1.2088577684255183E-2</v>
      </c>
      <c r="T41" s="41">
        <f t="shared" si="17"/>
        <v>4.9685495687793865E-3</v>
      </c>
      <c r="U41" s="41">
        <f t="shared" si="17"/>
        <v>7.5937315460303861E-3</v>
      </c>
      <c r="V41" s="42">
        <f t="shared" si="17"/>
        <v>5.6340126652341428E-3</v>
      </c>
      <c r="W41" s="42">
        <f t="shared" si="17"/>
        <v>7.2435088129095323E-3</v>
      </c>
      <c r="X41" s="42">
        <f t="shared" si="17"/>
        <v>2.2166028159016993E-3</v>
      </c>
      <c r="Y41" s="42">
        <f t="shared" si="17"/>
        <v>7.6381004038086307E-3</v>
      </c>
      <c r="Z41" s="42">
        <f t="shared" si="17"/>
        <v>8.4306900790996724E-3</v>
      </c>
      <c r="AA41" s="41">
        <f t="shared" si="17"/>
        <v>8.5795821207271059E-3</v>
      </c>
      <c r="AB41" s="41">
        <f t="shared" si="17"/>
        <v>5.7391266487398793E-3</v>
      </c>
      <c r="AC41" s="41">
        <f t="shared" si="17"/>
        <v>1.3808749718599359E-2</v>
      </c>
      <c r="AD41" s="42">
        <f t="shared" si="17"/>
        <v>8.8323488001367141E-3</v>
      </c>
      <c r="AE41" s="41">
        <f t="shared" si="17"/>
        <v>7.3273984099046828E-3</v>
      </c>
      <c r="AF41" s="41">
        <f t="shared" si="17"/>
        <v>5.3423659778775584E-3</v>
      </c>
      <c r="AG41" s="42">
        <f t="shared" si="17"/>
        <v>6.7449839895328285E-3</v>
      </c>
      <c r="AH41" s="43">
        <f t="shared" si="17"/>
        <v>1.1889625078084901E-2</v>
      </c>
      <c r="AQ41"/>
      <c r="AR41"/>
    </row>
    <row r="42" spans="1:44" ht="15" x14ac:dyDescent="0.25">
      <c r="A42" s="50" t="s">
        <v>443</v>
      </c>
      <c r="B42" s="41">
        <f t="shared" si="14"/>
        <v>3.4021776875015702E-2</v>
      </c>
      <c r="C42" s="41">
        <f t="shared" si="14"/>
        <v>0.10689674490095508</v>
      </c>
      <c r="D42" s="41">
        <f t="shared" si="14"/>
        <v>3.1631902947461987E-2</v>
      </c>
      <c r="E42" s="41">
        <f t="shared" si="14"/>
        <v>3.5292526861507433E-2</v>
      </c>
      <c r="F42" s="41" t="e">
        <f t="shared" si="14"/>
        <v>#DIV/0!</v>
      </c>
      <c r="G42" s="42">
        <f t="shared" ref="G42:AH42" si="18">G11/G$16</f>
        <v>6.2498161015949731E-2</v>
      </c>
      <c r="H42" s="41">
        <f t="shared" si="18"/>
        <v>0</v>
      </c>
      <c r="I42" s="41">
        <f t="shared" si="18"/>
        <v>0</v>
      </c>
      <c r="J42" s="41">
        <f t="shared" si="18"/>
        <v>1.3670752165811988E-4</v>
      </c>
      <c r="K42" s="41">
        <f t="shared" si="18"/>
        <v>0.28782296520487111</v>
      </c>
      <c r="L42" s="42">
        <f t="shared" si="18"/>
        <v>1.4929401143322575E-3</v>
      </c>
      <c r="M42" s="42">
        <f t="shared" si="18"/>
        <v>1.6454751618448574E-2</v>
      </c>
      <c r="N42" s="41">
        <f t="shared" si="18"/>
        <v>0.13923388525630331</v>
      </c>
      <c r="O42" s="41">
        <f t="shared" si="18"/>
        <v>1.2713566518809387E-2</v>
      </c>
      <c r="P42" s="42">
        <f t="shared" si="18"/>
        <v>0.12451954341919458</v>
      </c>
      <c r="Q42" s="41">
        <f t="shared" si="18"/>
        <v>2.8296941635673249E-2</v>
      </c>
      <c r="R42" s="41">
        <f t="shared" si="18"/>
        <v>1.8050924465076057E-2</v>
      </c>
      <c r="S42" s="42">
        <f t="shared" si="18"/>
        <v>2.5846873219241534E-2</v>
      </c>
      <c r="T42" s="41">
        <f t="shared" si="18"/>
        <v>2.0057176515358707E-2</v>
      </c>
      <c r="U42" s="41">
        <f t="shared" si="18"/>
        <v>2.3723454336492828E-2</v>
      </c>
      <c r="V42" s="42">
        <f t="shared" si="18"/>
        <v>2.0986549264546232E-2</v>
      </c>
      <c r="W42" s="42">
        <f t="shared" si="18"/>
        <v>2.711707826816186E-2</v>
      </c>
      <c r="X42" s="42">
        <f t="shared" si="18"/>
        <v>5.8068775044958221E-3</v>
      </c>
      <c r="Y42" s="42">
        <f t="shared" si="18"/>
        <v>3.0874239702177668E-2</v>
      </c>
      <c r="Z42" s="42">
        <f t="shared" si="18"/>
        <v>2.3285280661575612E-2</v>
      </c>
      <c r="AA42" s="41">
        <f t="shared" si="18"/>
        <v>2.502331428812395E-2</v>
      </c>
      <c r="AB42" s="41">
        <f t="shared" si="18"/>
        <v>1.5183977435753039E-2</v>
      </c>
      <c r="AC42" s="41">
        <f t="shared" si="18"/>
        <v>3.0677514359609814E-2</v>
      </c>
      <c r="AD42" s="42">
        <f t="shared" si="18"/>
        <v>2.2679464519162348E-2</v>
      </c>
      <c r="AE42" s="41">
        <f t="shared" si="18"/>
        <v>2.3478832423670121E-2</v>
      </c>
      <c r="AF42" s="41">
        <f t="shared" si="18"/>
        <v>2.928412813908169E-2</v>
      </c>
      <c r="AG42" s="42">
        <f t="shared" si="18"/>
        <v>2.5182123455406991E-2</v>
      </c>
      <c r="AH42" s="43">
        <f t="shared" si="18"/>
        <v>2.9051551356940226E-2</v>
      </c>
      <c r="AQ42"/>
      <c r="AR42"/>
    </row>
    <row r="43" spans="1:44" ht="15" x14ac:dyDescent="0.25">
      <c r="A43" s="50" t="s">
        <v>444</v>
      </c>
      <c r="B43" s="41">
        <f t="shared" si="14"/>
        <v>0.10727439494129504</v>
      </c>
      <c r="C43" s="41">
        <f t="shared" si="14"/>
        <v>5.8684257199068078E-2</v>
      </c>
      <c r="D43" s="41">
        <f t="shared" si="14"/>
        <v>4.6293834833872186E-2</v>
      </c>
      <c r="E43" s="41">
        <f t="shared" si="14"/>
        <v>1.5232960287043682E-2</v>
      </c>
      <c r="F43" s="41" t="e">
        <f t="shared" si="14"/>
        <v>#DIV/0!</v>
      </c>
      <c r="G43" s="42">
        <f t="shared" ref="G43:AH43" si="19">G12/G$16</f>
        <v>5.8658633487560383E-2</v>
      </c>
      <c r="H43" s="41">
        <f t="shared" si="19"/>
        <v>0.28216767453417407</v>
      </c>
      <c r="I43" s="41">
        <f t="shared" si="19"/>
        <v>0</v>
      </c>
      <c r="J43" s="41">
        <f t="shared" si="19"/>
        <v>2.9696196066730519E-4</v>
      </c>
      <c r="K43" s="41">
        <f t="shared" si="19"/>
        <v>4.5151070832309282E-3</v>
      </c>
      <c r="L43" s="42">
        <f t="shared" si="19"/>
        <v>1.2006415113307814E-3</v>
      </c>
      <c r="M43" s="42">
        <f t="shared" si="19"/>
        <v>3.9960485094961019E-3</v>
      </c>
      <c r="N43" s="41">
        <f t="shared" si="19"/>
        <v>5.1496909041983483E-3</v>
      </c>
      <c r="O43" s="41">
        <f t="shared" si="19"/>
        <v>9.2083391717582667E-3</v>
      </c>
      <c r="P43" s="42">
        <f t="shared" si="19"/>
        <v>5.6217126205629275E-3</v>
      </c>
      <c r="Q43" s="41">
        <f t="shared" si="19"/>
        <v>1.3187628735303695E-2</v>
      </c>
      <c r="R43" s="41">
        <f t="shared" si="19"/>
        <v>9.2391853576065473E-3</v>
      </c>
      <c r="S43" s="42">
        <f t="shared" si="19"/>
        <v>1.2243461235611626E-2</v>
      </c>
      <c r="T43" s="41">
        <f t="shared" si="19"/>
        <v>1.0864603998237212E-2</v>
      </c>
      <c r="U43" s="41">
        <f t="shared" si="19"/>
        <v>1.1267276331732074E-2</v>
      </c>
      <c r="V43" s="42">
        <f t="shared" si="19"/>
        <v>1.0966678284982375E-2</v>
      </c>
      <c r="W43" s="42">
        <f t="shared" si="19"/>
        <v>1.1985617083413384E-2</v>
      </c>
      <c r="X43" s="42">
        <f t="shared" si="19"/>
        <v>3.2262873504771204E-3</v>
      </c>
      <c r="Y43" s="42">
        <f t="shared" si="19"/>
        <v>1.4709061239266982E-2</v>
      </c>
      <c r="Z43" s="42">
        <f t="shared" si="19"/>
        <v>1.0812283859257739E-2</v>
      </c>
      <c r="AA43" s="41">
        <f t="shared" si="19"/>
        <v>1.6953753034670456E-2</v>
      </c>
      <c r="AB43" s="41">
        <f t="shared" si="19"/>
        <v>8.0804563894723482E-3</v>
      </c>
      <c r="AC43" s="41">
        <f t="shared" si="19"/>
        <v>2.4451271095863307E-2</v>
      </c>
      <c r="AD43" s="42">
        <f t="shared" si="19"/>
        <v>1.545976047725886E-2</v>
      </c>
      <c r="AE43" s="41">
        <f t="shared" si="19"/>
        <v>1.5263853447585414E-2</v>
      </c>
      <c r="AF43" s="41">
        <f t="shared" si="19"/>
        <v>1.8798645695331764E-2</v>
      </c>
      <c r="AG43" s="42">
        <f t="shared" si="19"/>
        <v>1.6300972007912275E-2</v>
      </c>
      <c r="AH43" s="43">
        <f t="shared" si="19"/>
        <v>1.3566471871491813E-2</v>
      </c>
      <c r="AQ43"/>
      <c r="AR43"/>
    </row>
    <row r="44" spans="1:44" ht="15" x14ac:dyDescent="0.25">
      <c r="A44" s="50" t="s">
        <v>445</v>
      </c>
      <c r="B44" s="41">
        <f t="shared" si="14"/>
        <v>0.2799644148063643</v>
      </c>
      <c r="C44" s="41">
        <f t="shared" si="14"/>
        <v>1.4118005007238201E-2</v>
      </c>
      <c r="D44" s="41">
        <f t="shared" si="14"/>
        <v>1.5017163774064755E-2</v>
      </c>
      <c r="E44" s="41">
        <f t="shared" si="14"/>
        <v>7.3681012804118901E-2</v>
      </c>
      <c r="F44" s="41" t="e">
        <f t="shared" si="14"/>
        <v>#DIV/0!</v>
      </c>
      <c r="G44" s="42">
        <f t="shared" ref="G44:AH44" si="20">G13/G$16</f>
        <v>4.7261162439554409E-2</v>
      </c>
      <c r="H44" s="41">
        <f t="shared" si="20"/>
        <v>0</v>
      </c>
      <c r="I44" s="41">
        <f t="shared" si="20"/>
        <v>0</v>
      </c>
      <c r="J44" s="41">
        <f t="shared" si="20"/>
        <v>4.9880232016560888E-3</v>
      </c>
      <c r="K44" s="41">
        <f t="shared" si="20"/>
        <v>0</v>
      </c>
      <c r="L44" s="42">
        <f t="shared" si="20"/>
        <v>4.2704318374004267E-3</v>
      </c>
      <c r="M44" s="42">
        <f t="shared" si="20"/>
        <v>3.3931836133656496E-3</v>
      </c>
      <c r="N44" s="41">
        <f t="shared" si="20"/>
        <v>3.879614533275602E-3</v>
      </c>
      <c r="O44" s="41">
        <f t="shared" si="20"/>
        <v>9.5202165364772478E-3</v>
      </c>
      <c r="P44" s="42">
        <f t="shared" si="20"/>
        <v>4.535617828796806E-3</v>
      </c>
      <c r="Q44" s="41">
        <f t="shared" si="20"/>
        <v>8.0748794590106317E-3</v>
      </c>
      <c r="R44" s="41">
        <f t="shared" si="20"/>
        <v>1.6420438515563598E-2</v>
      </c>
      <c r="S44" s="42">
        <f t="shared" si="20"/>
        <v>1.0070502765264982E-2</v>
      </c>
      <c r="T44" s="41">
        <f t="shared" si="20"/>
        <v>1.1601313436032249E-2</v>
      </c>
      <c r="U44" s="41">
        <f t="shared" si="20"/>
        <v>9.2427452891610234E-3</v>
      </c>
      <c r="V44" s="42">
        <f t="shared" si="20"/>
        <v>1.1003434860063945E-2</v>
      </c>
      <c r="W44" s="42">
        <f t="shared" si="20"/>
        <v>9.6040338696031322E-3</v>
      </c>
      <c r="X44" s="42">
        <f t="shared" si="20"/>
        <v>3.9334476751681433E-3</v>
      </c>
      <c r="Y44" s="42">
        <f t="shared" si="20"/>
        <v>1.1046542774649148E-2</v>
      </c>
      <c r="Z44" s="42">
        <f t="shared" si="20"/>
        <v>1.0023628062196461E-2</v>
      </c>
      <c r="AA44" s="41">
        <f t="shared" si="20"/>
        <v>1.5057751565217064E-2</v>
      </c>
      <c r="AB44" s="41">
        <f t="shared" si="20"/>
        <v>7.4832587334020626E-3</v>
      </c>
      <c r="AC44" s="41">
        <f t="shared" si="20"/>
        <v>2.4640152386858644E-2</v>
      </c>
      <c r="AD44" s="42">
        <f t="shared" si="20"/>
        <v>1.4604712307627683E-2</v>
      </c>
      <c r="AE44" s="41">
        <f t="shared" si="20"/>
        <v>1.1787184608786352E-2</v>
      </c>
      <c r="AF44" s="41">
        <f t="shared" si="20"/>
        <v>2.6972130783901607E-2</v>
      </c>
      <c r="AG44" s="42">
        <f t="shared" si="20"/>
        <v>1.6242492986758835E-2</v>
      </c>
      <c r="AH44" s="43">
        <f t="shared" si="20"/>
        <v>1.1978670090620411E-2</v>
      </c>
      <c r="AQ44"/>
      <c r="AR44"/>
    </row>
    <row r="45" spans="1:44" ht="15" x14ac:dyDescent="0.25">
      <c r="A45" s="50" t="s">
        <v>446</v>
      </c>
      <c r="B45" s="41">
        <f t="shared" si="14"/>
        <v>0</v>
      </c>
      <c r="C45" s="41">
        <f t="shared" si="14"/>
        <v>9.6445864709722537E-2</v>
      </c>
      <c r="D45" s="41">
        <f t="shared" si="14"/>
        <v>2.0356195900847026E-2</v>
      </c>
      <c r="E45" s="41">
        <f t="shared" si="14"/>
        <v>2.4870245573502703E-2</v>
      </c>
      <c r="F45" s="41" t="e">
        <f t="shared" si="14"/>
        <v>#DIV/0!</v>
      </c>
      <c r="G45" s="42">
        <f t="shared" ref="G45:AH45" si="21">G14/G$16</f>
        <v>4.8780492100831845E-2</v>
      </c>
      <c r="H45" s="41">
        <f t="shared" si="21"/>
        <v>0</v>
      </c>
      <c r="I45" s="41">
        <f t="shared" si="21"/>
        <v>0</v>
      </c>
      <c r="J45" s="41">
        <f t="shared" si="21"/>
        <v>0</v>
      </c>
      <c r="K45" s="41">
        <f t="shared" si="21"/>
        <v>0</v>
      </c>
      <c r="L45" s="42">
        <f t="shared" si="21"/>
        <v>0</v>
      </c>
      <c r="M45" s="42">
        <f t="shared" si="21"/>
        <v>4.0308284453603521E-3</v>
      </c>
      <c r="N45" s="41">
        <f t="shared" si="21"/>
        <v>2.9760915709985086E-3</v>
      </c>
      <c r="O45" s="41">
        <f t="shared" si="21"/>
        <v>4.8927857620638939E-3</v>
      </c>
      <c r="P45" s="42">
        <f t="shared" si="21"/>
        <v>3.1990035412335222E-3</v>
      </c>
      <c r="Q45" s="41">
        <f t="shared" si="21"/>
        <v>1.2789699419927429E-2</v>
      </c>
      <c r="R45" s="41">
        <f t="shared" si="21"/>
        <v>4.4697446827248908E-3</v>
      </c>
      <c r="S45" s="42">
        <f t="shared" si="21"/>
        <v>1.0800198720449955E-2</v>
      </c>
      <c r="T45" s="41">
        <f t="shared" si="21"/>
        <v>1.2602891214088117E-2</v>
      </c>
      <c r="U45" s="41">
        <f t="shared" si="21"/>
        <v>1.2190837696477936E-2</v>
      </c>
      <c r="V45" s="42">
        <f t="shared" si="21"/>
        <v>1.2498438870551503E-2</v>
      </c>
      <c r="W45" s="42">
        <f t="shared" si="21"/>
        <v>1.2328786325896051E-2</v>
      </c>
      <c r="X45" s="42">
        <f t="shared" si="21"/>
        <v>3.5932008876726194E-3</v>
      </c>
      <c r="Y45" s="42">
        <f t="shared" si="21"/>
        <v>7.4007383058890238E-3</v>
      </c>
      <c r="Z45" s="42">
        <f t="shared" si="21"/>
        <v>1.1959138452980316E-2</v>
      </c>
      <c r="AA45" s="41">
        <f t="shared" si="21"/>
        <v>1.2449584368385573E-2</v>
      </c>
      <c r="AB45" s="41">
        <f t="shared" si="21"/>
        <v>2.8600404457791804E-2</v>
      </c>
      <c r="AC45" s="41">
        <f t="shared" si="21"/>
        <v>3.2433178062892837E-2</v>
      </c>
      <c r="AD45" s="42">
        <f t="shared" si="21"/>
        <v>2.385858585507673E-2</v>
      </c>
      <c r="AE45" s="41">
        <f t="shared" si="21"/>
        <v>9.5430293626537471E-3</v>
      </c>
      <c r="AF45" s="41">
        <f t="shared" si="21"/>
        <v>1.7673820223658956E-2</v>
      </c>
      <c r="AG45" s="42">
        <f t="shared" si="21"/>
        <v>1.1928627587686877E-2</v>
      </c>
      <c r="AH45" s="43">
        <f t="shared" si="21"/>
        <v>1.326367383914882E-2</v>
      </c>
      <c r="AQ45"/>
      <c r="AR45"/>
    </row>
    <row r="46" spans="1:44" ht="15" x14ac:dyDescent="0.25">
      <c r="A46" s="50" t="s">
        <v>447</v>
      </c>
      <c r="B46" s="41">
        <f t="shared" si="14"/>
        <v>1.6651004963379932E-2</v>
      </c>
      <c r="C46" s="41">
        <f t="shared" si="14"/>
        <v>1.7019112963769182E-2</v>
      </c>
      <c r="D46" s="41">
        <f t="shared" si="14"/>
        <v>0.14672937578715239</v>
      </c>
      <c r="E46" s="41">
        <f t="shared" si="14"/>
        <v>2.1152940039136873E-2</v>
      </c>
      <c r="F46" s="41" t="e">
        <f t="shared" si="14"/>
        <v>#DIV/0!</v>
      </c>
      <c r="G46" s="42">
        <f t="shared" ref="G46:AH46" si="22">G15/G$16</f>
        <v>7.7680501817105257E-2</v>
      </c>
      <c r="H46" s="41">
        <f t="shared" si="22"/>
        <v>0</v>
      </c>
      <c r="I46" s="41">
        <f t="shared" si="22"/>
        <v>0</v>
      </c>
      <c r="J46" s="41">
        <f t="shared" si="22"/>
        <v>2.2037465201807709E-2</v>
      </c>
      <c r="K46" s="41">
        <f t="shared" si="22"/>
        <v>9.8977138138956949E-2</v>
      </c>
      <c r="L46" s="42">
        <f t="shared" si="22"/>
        <v>1.934023923085626E-2</v>
      </c>
      <c r="M46" s="42">
        <f t="shared" si="22"/>
        <v>0.7729958934237775</v>
      </c>
      <c r="N46" s="41">
        <f t="shared" si="22"/>
        <v>0.67177174328113309</v>
      </c>
      <c r="O46" s="41">
        <f t="shared" si="22"/>
        <v>0.71477250094376243</v>
      </c>
      <c r="P46" s="42">
        <f t="shared" si="22"/>
        <v>0.67677274117472352</v>
      </c>
      <c r="Q46" s="41">
        <f t="shared" si="22"/>
        <v>0.70267795519025844</v>
      </c>
      <c r="R46" s="41">
        <f t="shared" si="22"/>
        <v>0.60872252074129063</v>
      </c>
      <c r="S46" s="42">
        <f t="shared" si="22"/>
        <v>0.68021095765719475</v>
      </c>
      <c r="T46" s="41">
        <f t="shared" si="22"/>
        <v>0.72125665450752963</v>
      </c>
      <c r="U46" s="41">
        <f t="shared" si="22"/>
        <v>0.65824328918601704</v>
      </c>
      <c r="V46" s="42">
        <f t="shared" si="22"/>
        <v>0.70528325930359048</v>
      </c>
      <c r="W46" s="42">
        <f t="shared" si="22"/>
        <v>0.72717967292287855</v>
      </c>
      <c r="X46" s="42">
        <f t="shared" si="22"/>
        <v>0.91086674434486226</v>
      </c>
      <c r="Y46" s="42">
        <f t="shared" si="22"/>
        <v>0.72725434333189998</v>
      </c>
      <c r="Z46" s="42">
        <f t="shared" si="22"/>
        <v>0.69959947452791105</v>
      </c>
      <c r="AA46" s="41">
        <f t="shared" si="22"/>
        <v>0.67128445608823262</v>
      </c>
      <c r="AB46" s="41">
        <f t="shared" si="22"/>
        <v>0.72458212249851017</v>
      </c>
      <c r="AC46" s="41">
        <f t="shared" si="22"/>
        <v>0.52116387144851462</v>
      </c>
      <c r="AD46" s="42">
        <f t="shared" si="22"/>
        <v>0.65310493790196456</v>
      </c>
      <c r="AE46" s="41">
        <f t="shared" si="22"/>
        <v>0.72116539509505195</v>
      </c>
      <c r="AF46" s="41">
        <f t="shared" si="22"/>
        <v>0.57934246921021548</v>
      </c>
      <c r="AG46" s="42">
        <f t="shared" si="22"/>
        <v>0.67955412676413296</v>
      </c>
      <c r="AH46" s="43">
        <f t="shared" si="22"/>
        <v>0.648164891955056</v>
      </c>
      <c r="AQ46"/>
      <c r="AR46"/>
    </row>
    <row r="47" spans="1:44" ht="15.75" thickBot="1" x14ac:dyDescent="0.3">
      <c r="A47" s="211" t="s">
        <v>329</v>
      </c>
      <c r="B47" s="44">
        <f t="shared" si="14"/>
        <v>1</v>
      </c>
      <c r="C47" s="44">
        <f t="shared" si="14"/>
        <v>1</v>
      </c>
      <c r="D47" s="44">
        <f t="shared" si="14"/>
        <v>1</v>
      </c>
      <c r="E47" s="44">
        <f t="shared" si="14"/>
        <v>1</v>
      </c>
      <c r="F47" s="44" t="e">
        <f t="shared" si="14"/>
        <v>#DIV/0!</v>
      </c>
      <c r="G47" s="44">
        <f t="shared" ref="G47:AH47" si="23">G16/G$16</f>
        <v>1</v>
      </c>
      <c r="H47" s="44">
        <f t="shared" si="23"/>
        <v>1</v>
      </c>
      <c r="I47" s="44">
        <f t="shared" si="23"/>
        <v>1</v>
      </c>
      <c r="J47" s="44">
        <f t="shared" si="23"/>
        <v>1</v>
      </c>
      <c r="K47" s="44">
        <f t="shared" si="23"/>
        <v>1</v>
      </c>
      <c r="L47" s="44">
        <f t="shared" si="23"/>
        <v>1</v>
      </c>
      <c r="M47" s="44">
        <f t="shared" si="23"/>
        <v>1</v>
      </c>
      <c r="N47" s="44">
        <f t="shared" si="23"/>
        <v>1</v>
      </c>
      <c r="O47" s="44">
        <f t="shared" si="23"/>
        <v>1</v>
      </c>
      <c r="P47" s="44">
        <f t="shared" si="23"/>
        <v>1</v>
      </c>
      <c r="Q47" s="44">
        <f t="shared" si="23"/>
        <v>1</v>
      </c>
      <c r="R47" s="44">
        <f t="shared" si="23"/>
        <v>1</v>
      </c>
      <c r="S47" s="44">
        <f t="shared" si="23"/>
        <v>1</v>
      </c>
      <c r="T47" s="44">
        <f t="shared" si="23"/>
        <v>1</v>
      </c>
      <c r="U47" s="44">
        <f t="shared" si="23"/>
        <v>1</v>
      </c>
      <c r="V47" s="44">
        <f t="shared" si="23"/>
        <v>1</v>
      </c>
      <c r="W47" s="44">
        <f t="shared" si="23"/>
        <v>1</v>
      </c>
      <c r="X47" s="44">
        <f t="shared" si="23"/>
        <v>1</v>
      </c>
      <c r="Y47" s="44">
        <f t="shared" si="23"/>
        <v>1</v>
      </c>
      <c r="Z47" s="44">
        <f t="shared" si="23"/>
        <v>1</v>
      </c>
      <c r="AA47" s="44">
        <f t="shared" si="23"/>
        <v>1</v>
      </c>
      <c r="AB47" s="44">
        <f t="shared" si="23"/>
        <v>1</v>
      </c>
      <c r="AC47" s="44">
        <f t="shared" si="23"/>
        <v>1</v>
      </c>
      <c r="AD47" s="44">
        <f t="shared" si="23"/>
        <v>1</v>
      </c>
      <c r="AE47" s="44">
        <f t="shared" si="23"/>
        <v>1</v>
      </c>
      <c r="AF47" s="44">
        <f t="shared" si="23"/>
        <v>1</v>
      </c>
      <c r="AG47" s="44">
        <f t="shared" si="23"/>
        <v>1</v>
      </c>
      <c r="AH47" s="45">
        <f t="shared" si="23"/>
        <v>1</v>
      </c>
      <c r="AQ47"/>
      <c r="AR47"/>
    </row>
    <row r="48" spans="1:44" ht="15" x14ac:dyDescent="0.25">
      <c r="A48"/>
      <c r="AQ48"/>
      <c r="AR48"/>
    </row>
    <row r="49" spans="1:44" ht="15" x14ac:dyDescent="0.25">
      <c r="A49"/>
      <c r="AQ49"/>
      <c r="AR49"/>
    </row>
    <row r="50" spans="1:44" ht="15" x14ac:dyDescent="0.25">
      <c r="A50"/>
      <c r="AQ50"/>
      <c r="AR50"/>
    </row>
    <row r="51" spans="1:44" ht="15" x14ac:dyDescent="0.25">
      <c r="A51"/>
      <c r="AQ51"/>
      <c r="AR51"/>
    </row>
    <row r="52" spans="1:44" ht="15" x14ac:dyDescent="0.25">
      <c r="A52"/>
      <c r="AQ52"/>
      <c r="AR52"/>
    </row>
    <row r="53" spans="1:44" ht="15" x14ac:dyDescent="0.25">
      <c r="A53"/>
      <c r="AQ53"/>
      <c r="AR53"/>
    </row>
    <row r="54" spans="1:44" ht="15" x14ac:dyDescent="0.25">
      <c r="A54"/>
      <c r="AQ54"/>
      <c r="AR54"/>
    </row>
    <row r="55" spans="1:44" ht="15" x14ac:dyDescent="0.25">
      <c r="A55"/>
      <c r="AQ55"/>
      <c r="AR55"/>
    </row>
    <row r="56" spans="1:44" ht="15" x14ac:dyDescent="0.25">
      <c r="A56"/>
      <c r="AQ56"/>
      <c r="AR56"/>
    </row>
    <row r="57" spans="1:44" ht="15" x14ac:dyDescent="0.25">
      <c r="A57"/>
      <c r="AQ57"/>
      <c r="AR57"/>
    </row>
    <row r="58" spans="1:44" ht="15" x14ac:dyDescent="0.25">
      <c r="A58"/>
      <c r="AQ58"/>
      <c r="AR58"/>
    </row>
    <row r="59" spans="1:44" ht="15" x14ac:dyDescent="0.25">
      <c r="A59"/>
      <c r="AQ59"/>
      <c r="AR59"/>
    </row>
    <row r="60" spans="1:44" ht="15" x14ac:dyDescent="0.25">
      <c r="A60"/>
      <c r="AQ60"/>
      <c r="AR60"/>
    </row>
    <row r="61" spans="1:44" ht="15" x14ac:dyDescent="0.25">
      <c r="A61"/>
      <c r="AQ61"/>
      <c r="AR61"/>
    </row>
    <row r="62" spans="1:44" ht="15" x14ac:dyDescent="0.25">
      <c r="A62"/>
      <c r="AQ62"/>
      <c r="AR62"/>
    </row>
    <row r="63" spans="1:44" ht="15" x14ac:dyDescent="0.25">
      <c r="A63"/>
      <c r="AQ63"/>
      <c r="AR63"/>
    </row>
    <row r="64" spans="1:44" ht="15" x14ac:dyDescent="0.25">
      <c r="A64"/>
      <c r="AQ64"/>
      <c r="AR64"/>
    </row>
    <row r="65" spans="1:44" ht="15" x14ac:dyDescent="0.25">
      <c r="A65"/>
      <c r="AQ65"/>
      <c r="AR65"/>
    </row>
    <row r="66" spans="1:44" ht="15" x14ac:dyDescent="0.25">
      <c r="A66"/>
      <c r="AQ66"/>
      <c r="AR66"/>
    </row>
    <row r="67" spans="1:44" ht="15" x14ac:dyDescent="0.25">
      <c r="A67"/>
      <c r="AQ67"/>
      <c r="AR67"/>
    </row>
    <row r="68" spans="1:44" ht="15" x14ac:dyDescent="0.25">
      <c r="A68"/>
      <c r="AQ68"/>
      <c r="AR68"/>
    </row>
    <row r="69" spans="1:44" ht="15" x14ac:dyDescent="0.25">
      <c r="A69"/>
      <c r="AQ69"/>
      <c r="AR69"/>
    </row>
    <row r="70" spans="1:44" ht="15" x14ac:dyDescent="0.25">
      <c r="A70"/>
      <c r="AQ70"/>
      <c r="AR70"/>
    </row>
    <row r="71" spans="1:44" ht="15" x14ac:dyDescent="0.25">
      <c r="A71"/>
      <c r="AQ71"/>
      <c r="AR71"/>
    </row>
    <row r="72" spans="1:44" ht="15" x14ac:dyDescent="0.25">
      <c r="A72"/>
      <c r="AQ72"/>
      <c r="AR72"/>
    </row>
    <row r="73" spans="1:44" ht="15" x14ac:dyDescent="0.25">
      <c r="A73"/>
      <c r="AQ73"/>
      <c r="AR73"/>
    </row>
    <row r="74" spans="1:44" ht="15" x14ac:dyDescent="0.25">
      <c r="A74"/>
      <c r="AQ74"/>
      <c r="AR74"/>
    </row>
    <row r="75" spans="1:44" ht="15" x14ac:dyDescent="0.25">
      <c r="A75"/>
      <c r="AQ75"/>
      <c r="AR75"/>
    </row>
    <row r="76" spans="1:44" ht="15" x14ac:dyDescent="0.25">
      <c r="A76"/>
      <c r="AQ76"/>
      <c r="AR76"/>
    </row>
    <row r="77" spans="1:44" ht="15" x14ac:dyDescent="0.25">
      <c r="A77"/>
      <c r="AQ77"/>
      <c r="AR77"/>
    </row>
    <row r="78" spans="1:44" ht="15" x14ac:dyDescent="0.25">
      <c r="A78"/>
      <c r="AQ78"/>
      <c r="AR78"/>
    </row>
    <row r="79" spans="1:44" ht="15" x14ac:dyDescent="0.25">
      <c r="A79"/>
      <c r="AQ79"/>
      <c r="AR79"/>
    </row>
    <row r="80" spans="1:44" ht="15" x14ac:dyDescent="0.25">
      <c r="A80"/>
      <c r="AQ80"/>
      <c r="AR80"/>
    </row>
    <row r="81" spans="1:44" ht="15" x14ac:dyDescent="0.25">
      <c r="A81"/>
      <c r="AQ81"/>
      <c r="AR81"/>
    </row>
    <row r="82" spans="1:44" ht="15" x14ac:dyDescent="0.25">
      <c r="A82"/>
      <c r="AQ82"/>
      <c r="AR82"/>
    </row>
    <row r="83" spans="1:44" ht="15" x14ac:dyDescent="0.25">
      <c r="A83"/>
      <c r="AQ83"/>
      <c r="AR83"/>
    </row>
    <row r="84" spans="1:44" ht="15" x14ac:dyDescent="0.25">
      <c r="A84"/>
      <c r="AQ84"/>
      <c r="AR84"/>
    </row>
    <row r="85" spans="1:44" ht="15" x14ac:dyDescent="0.25">
      <c r="A85"/>
      <c r="AQ85"/>
      <c r="AR85"/>
    </row>
    <row r="86" spans="1:44" ht="15" x14ac:dyDescent="0.25">
      <c r="A86"/>
      <c r="AQ86"/>
      <c r="AR86"/>
    </row>
    <row r="87" spans="1:44" ht="15" x14ac:dyDescent="0.25">
      <c r="A87"/>
      <c r="AQ87"/>
      <c r="AR87"/>
    </row>
    <row r="88" spans="1:44" ht="15" x14ac:dyDescent="0.25">
      <c r="A88"/>
      <c r="AQ88"/>
      <c r="AR88"/>
    </row>
    <row r="89" spans="1:44" ht="15" x14ac:dyDescent="0.25">
      <c r="A89"/>
      <c r="AQ89"/>
      <c r="AR89"/>
    </row>
    <row r="90" spans="1:44" ht="15" x14ac:dyDescent="0.25">
      <c r="A90"/>
      <c r="AQ90"/>
      <c r="AR90"/>
    </row>
    <row r="91" spans="1:44" ht="15" x14ac:dyDescent="0.25">
      <c r="A91"/>
      <c r="AQ91"/>
      <c r="AR91"/>
    </row>
    <row r="92" spans="1:44" ht="15" x14ac:dyDescent="0.25">
      <c r="A92"/>
      <c r="AQ92"/>
      <c r="AR92"/>
    </row>
    <row r="93" spans="1:44" ht="15" x14ac:dyDescent="0.25">
      <c r="A93"/>
      <c r="AQ93"/>
      <c r="AR93"/>
    </row>
    <row r="94" spans="1:44" ht="15" x14ac:dyDescent="0.25">
      <c r="A94"/>
      <c r="AQ94"/>
      <c r="AR94"/>
    </row>
    <row r="95" spans="1:44" ht="15" x14ac:dyDescent="0.25">
      <c r="A95"/>
      <c r="AQ95"/>
      <c r="AR95"/>
    </row>
    <row r="96" spans="1:44" ht="15" x14ac:dyDescent="0.25">
      <c r="A96"/>
      <c r="AQ96"/>
      <c r="AR96"/>
    </row>
    <row r="97" spans="1:44" ht="15" x14ac:dyDescent="0.25">
      <c r="A97"/>
      <c r="AQ97"/>
      <c r="AR97"/>
    </row>
    <row r="98" spans="1:44" ht="15" x14ac:dyDescent="0.25">
      <c r="A98"/>
      <c r="AQ98"/>
      <c r="AR98"/>
    </row>
    <row r="99" spans="1:44" ht="15" x14ac:dyDescent="0.25">
      <c r="A99"/>
      <c r="AQ99"/>
      <c r="AR99"/>
    </row>
    <row r="100" spans="1:44" ht="15" x14ac:dyDescent="0.25">
      <c r="A100"/>
      <c r="AQ100"/>
      <c r="AR100"/>
    </row>
    <row r="101" spans="1:44" ht="15" x14ac:dyDescent="0.25">
      <c r="A101"/>
      <c r="AQ101"/>
      <c r="AR101"/>
    </row>
    <row r="102" spans="1:44" ht="15" x14ac:dyDescent="0.25">
      <c r="A102"/>
      <c r="AQ102"/>
      <c r="AR102"/>
    </row>
    <row r="103" spans="1:44" ht="15" x14ac:dyDescent="0.25">
      <c r="A103"/>
      <c r="AQ103"/>
      <c r="AR103"/>
    </row>
    <row r="104" spans="1:44" ht="15" x14ac:dyDescent="0.25">
      <c r="A104"/>
      <c r="AQ104"/>
      <c r="AR104"/>
    </row>
    <row r="105" spans="1:44" ht="15" x14ac:dyDescent="0.25">
      <c r="A105"/>
      <c r="AQ105"/>
      <c r="AR105"/>
    </row>
    <row r="106" spans="1:44" ht="15" x14ac:dyDescent="0.25">
      <c r="A106"/>
      <c r="AQ106"/>
      <c r="AR106"/>
    </row>
    <row r="107" spans="1:44" ht="15" x14ac:dyDescent="0.25">
      <c r="A107"/>
      <c r="AQ107"/>
      <c r="AR107"/>
    </row>
    <row r="108" spans="1:44" ht="15" x14ac:dyDescent="0.25">
      <c r="A108"/>
      <c r="AQ108"/>
      <c r="AR108"/>
    </row>
    <row r="109" spans="1:44" ht="15" x14ac:dyDescent="0.25">
      <c r="A109"/>
      <c r="AQ109"/>
      <c r="AR109"/>
    </row>
    <row r="110" spans="1:44" ht="15" x14ac:dyDescent="0.25">
      <c r="A110"/>
      <c r="AQ110"/>
      <c r="AR110"/>
    </row>
    <row r="111" spans="1:44" ht="15" x14ac:dyDescent="0.25">
      <c r="A111"/>
      <c r="AQ111"/>
      <c r="AR111"/>
    </row>
    <row r="112" spans="1:44" ht="15" x14ac:dyDescent="0.25">
      <c r="A112"/>
      <c r="AQ112"/>
      <c r="AR112"/>
    </row>
    <row r="113" spans="1:44" ht="15" x14ac:dyDescent="0.25">
      <c r="A113"/>
      <c r="AQ113"/>
      <c r="AR113"/>
    </row>
    <row r="114" spans="1:44" ht="15" x14ac:dyDescent="0.25">
      <c r="A114"/>
      <c r="AQ114"/>
      <c r="AR114"/>
    </row>
    <row r="115" spans="1:44" ht="15" x14ac:dyDescent="0.25">
      <c r="A115"/>
      <c r="AQ115"/>
      <c r="AR115"/>
    </row>
    <row r="116" spans="1:44" ht="15" x14ac:dyDescent="0.25">
      <c r="A116"/>
    </row>
    <row r="117" spans="1:44" ht="15" x14ac:dyDescent="0.25">
      <c r="A117"/>
    </row>
    <row r="118" spans="1:44" ht="15" x14ac:dyDescent="0.25">
      <c r="A118"/>
    </row>
    <row r="119" spans="1:44" ht="15" x14ac:dyDescent="0.25">
      <c r="A119"/>
    </row>
    <row r="120" spans="1:44" ht="15" x14ac:dyDescent="0.25">
      <c r="A120"/>
    </row>
    <row r="121" spans="1:44" ht="15" x14ac:dyDescent="0.25">
      <c r="A121"/>
    </row>
    <row r="122" spans="1:44" ht="15" x14ac:dyDescent="0.25">
      <c r="A122"/>
    </row>
    <row r="123" spans="1:44" ht="15" x14ac:dyDescent="0.25">
      <c r="A123"/>
    </row>
    <row r="124" spans="1:44" ht="15" x14ac:dyDescent="0.25">
      <c r="A124"/>
    </row>
    <row r="125" spans="1:44" ht="15" x14ac:dyDescent="0.25">
      <c r="A125"/>
    </row>
    <row r="126" spans="1:44" ht="15" x14ac:dyDescent="0.25">
      <c r="A126"/>
    </row>
    <row r="127" spans="1:44" ht="15" x14ac:dyDescent="0.25">
      <c r="A127"/>
    </row>
    <row r="128" spans="1:44" ht="15" x14ac:dyDescent="0.25">
      <c r="A128"/>
    </row>
    <row r="129" spans="1:1" ht="15" x14ac:dyDescent="0.25">
      <c r="A129"/>
    </row>
    <row r="130" spans="1:1" ht="15" x14ac:dyDescent="0.25">
      <c r="A130"/>
    </row>
    <row r="131" spans="1:1" ht="15" x14ac:dyDescent="0.25">
      <c r="A131"/>
    </row>
  </sheetData>
  <mergeCells count="7">
    <mergeCell ref="A21:AH21"/>
    <mergeCell ref="A19:AH19"/>
    <mergeCell ref="A1:AK1"/>
    <mergeCell ref="A2:AK2"/>
    <mergeCell ref="A3:AK3"/>
    <mergeCell ref="A4:AK4"/>
    <mergeCell ref="A20:AH20"/>
  </mergeCells>
  <hyperlinks>
    <hyperlink ref="AM1" location="INDICE!A1" display="VOVER AL 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39997558519241921"/>
  </sheetPr>
  <dimension ref="A1:Z269"/>
  <sheetViews>
    <sheetView showGridLines="0" zoomScale="85" zoomScaleNormal="85" workbookViewId="0">
      <selection activeCell="S9" sqref="S9"/>
    </sheetView>
  </sheetViews>
  <sheetFormatPr baseColWidth="10" defaultRowHeight="15" x14ac:dyDescent="0.25"/>
  <cols>
    <col min="2" max="2" width="21.7109375" customWidth="1"/>
    <col min="4" max="5" width="18.5703125" customWidth="1"/>
    <col min="7" max="7" width="25.5703125" customWidth="1"/>
    <col min="8" max="9" width="13.7109375" customWidth="1"/>
    <col min="10" max="10" width="18.5703125" customWidth="1"/>
    <col min="11" max="11" width="13.7109375" customWidth="1"/>
    <col min="12" max="12" width="15.85546875" customWidth="1"/>
    <col min="13" max="13" width="15.140625" customWidth="1"/>
    <col min="14" max="15" width="13.7109375" customWidth="1"/>
    <col min="16" max="16" width="16.28515625" customWidth="1"/>
    <col min="17" max="17" width="14.85546875" customWidth="1"/>
    <col min="18" max="18" width="15.7109375" customWidth="1"/>
    <col min="19" max="19" width="13.7109375" customWidth="1"/>
    <col min="20" max="20" width="17.140625" customWidth="1"/>
    <col min="21" max="21" width="13.7109375" customWidth="1"/>
    <col min="22" max="22" width="15.85546875" customWidth="1"/>
    <col min="23" max="23" width="16.140625" customWidth="1"/>
    <col min="26" max="26" width="29.85546875" customWidth="1"/>
  </cols>
  <sheetData>
    <row r="1" spans="1:26" ht="15.75" thickBot="1" x14ac:dyDescent="0.3"/>
    <row r="2" spans="1:26" ht="15.75" thickBot="1" x14ac:dyDescent="0.3">
      <c r="A2" s="315" t="s">
        <v>419</v>
      </c>
      <c r="B2" s="315"/>
      <c r="C2" s="315"/>
      <c r="D2" s="315"/>
      <c r="E2" s="315"/>
      <c r="F2" s="315"/>
      <c r="G2" s="315"/>
      <c r="H2" s="315"/>
      <c r="I2" s="315"/>
      <c r="J2" s="315"/>
      <c r="K2" s="315"/>
      <c r="L2" s="315"/>
      <c r="M2" s="315"/>
      <c r="N2" s="315"/>
      <c r="O2" s="315"/>
      <c r="P2" s="315"/>
      <c r="Q2" s="315"/>
      <c r="R2" s="315"/>
      <c r="S2" s="315"/>
      <c r="T2" s="315"/>
      <c r="U2" s="315"/>
      <c r="V2" s="315"/>
      <c r="W2" s="315"/>
      <c r="X2" s="315"/>
      <c r="Z2" s="207" t="s">
        <v>488</v>
      </c>
    </row>
    <row r="3" spans="1:26" ht="15.75" thickTop="1" x14ac:dyDescent="0.25">
      <c r="A3" s="316" t="s">
        <v>477</v>
      </c>
      <c r="B3" s="316"/>
      <c r="C3" s="316"/>
      <c r="D3" s="316"/>
      <c r="E3" s="316"/>
      <c r="F3" s="316"/>
      <c r="G3" s="316"/>
      <c r="H3" s="316"/>
      <c r="I3" s="316"/>
      <c r="J3" s="316"/>
      <c r="K3" s="316"/>
      <c r="L3" s="316"/>
      <c r="M3" s="316"/>
      <c r="N3" s="316"/>
      <c r="O3" s="316"/>
      <c r="P3" s="316"/>
      <c r="Q3" s="316"/>
      <c r="R3" s="316"/>
      <c r="S3" s="316"/>
      <c r="T3" s="316"/>
      <c r="U3" s="316"/>
      <c r="V3" s="316"/>
      <c r="W3" s="316"/>
      <c r="X3" s="316"/>
    </row>
    <row r="4" spans="1:26" x14ac:dyDescent="0.25">
      <c r="A4" s="316" t="s">
        <v>322</v>
      </c>
      <c r="B4" s="316"/>
      <c r="C4" s="316"/>
      <c r="D4" s="316"/>
      <c r="E4" s="316"/>
      <c r="F4" s="316"/>
      <c r="G4" s="316"/>
      <c r="H4" s="316"/>
      <c r="I4" s="316"/>
      <c r="J4" s="316"/>
      <c r="K4" s="316"/>
      <c r="L4" s="316"/>
      <c r="M4" s="316"/>
      <c r="N4" s="316"/>
      <c r="O4" s="316"/>
      <c r="P4" s="316"/>
      <c r="Q4" s="316"/>
      <c r="R4" s="316"/>
      <c r="S4" s="316"/>
      <c r="T4" s="316"/>
      <c r="U4" s="316"/>
      <c r="V4" s="316"/>
      <c r="W4" s="316"/>
      <c r="X4" s="316"/>
    </row>
    <row r="5" spans="1:26" x14ac:dyDescent="0.25">
      <c r="A5" s="316" t="s">
        <v>502</v>
      </c>
      <c r="B5" s="316"/>
      <c r="C5" s="316"/>
      <c r="D5" s="316"/>
      <c r="E5" s="316"/>
      <c r="F5" s="316"/>
      <c r="G5" s="316"/>
      <c r="H5" s="316"/>
      <c r="I5" s="316"/>
      <c r="J5" s="316"/>
      <c r="K5" s="316"/>
      <c r="L5" s="316"/>
      <c r="M5" s="316"/>
      <c r="N5" s="316"/>
      <c r="O5" s="316"/>
      <c r="P5" s="316"/>
      <c r="Q5" s="316"/>
      <c r="R5" s="316"/>
      <c r="S5" s="316"/>
      <c r="T5" s="316"/>
      <c r="U5" s="316"/>
      <c r="V5" s="316"/>
      <c r="W5" s="316"/>
      <c r="X5" s="316"/>
    </row>
    <row r="6" spans="1:26" s="77" customFormat="1" ht="15.75" thickBot="1" x14ac:dyDescent="0.3">
      <c r="A6" s="76"/>
      <c r="B6" s="76"/>
      <c r="C6" s="76"/>
      <c r="D6" s="76"/>
      <c r="E6" s="76"/>
      <c r="F6" s="76"/>
      <c r="G6" s="76"/>
      <c r="H6" s="76"/>
      <c r="I6" s="76"/>
      <c r="J6" s="76"/>
      <c r="K6" s="76"/>
      <c r="L6" s="76"/>
      <c r="M6" s="76"/>
      <c r="N6" s="76"/>
      <c r="O6" s="76"/>
      <c r="P6" s="76"/>
      <c r="Q6" s="76"/>
      <c r="R6" s="76"/>
      <c r="S6" s="76"/>
      <c r="T6" s="76"/>
      <c r="U6" s="76"/>
      <c r="V6" s="76"/>
      <c r="W6" s="76"/>
      <c r="X6" s="76"/>
    </row>
    <row r="7" spans="1:26" ht="167.45" customHeight="1" thickBot="1" x14ac:dyDescent="0.3">
      <c r="A7" s="29" t="s">
        <v>10</v>
      </c>
      <c r="B7" s="30" t="s">
        <v>0</v>
      </c>
      <c r="C7" s="67" t="s">
        <v>43</v>
      </c>
      <c r="D7" s="30" t="s">
        <v>20</v>
      </c>
      <c r="E7" s="30" t="s">
        <v>449</v>
      </c>
      <c r="F7" s="30" t="s">
        <v>320</v>
      </c>
      <c r="G7" s="30" t="s">
        <v>194</v>
      </c>
      <c r="H7" s="32" t="s">
        <v>328</v>
      </c>
      <c r="I7" s="32" t="s">
        <v>358</v>
      </c>
      <c r="J7" s="32" t="s">
        <v>343</v>
      </c>
      <c r="K7" s="32" t="s">
        <v>344</v>
      </c>
      <c r="L7" s="32" t="s">
        <v>345</v>
      </c>
      <c r="M7" s="32" t="s">
        <v>346</v>
      </c>
      <c r="N7" s="32" t="s">
        <v>347</v>
      </c>
      <c r="O7" s="32" t="s">
        <v>348</v>
      </c>
      <c r="P7" s="32" t="s">
        <v>349</v>
      </c>
      <c r="Q7" s="32" t="s">
        <v>350</v>
      </c>
      <c r="R7" s="32" t="s">
        <v>354</v>
      </c>
      <c r="S7" s="32" t="s">
        <v>357</v>
      </c>
      <c r="T7" s="32" t="s">
        <v>340</v>
      </c>
      <c r="U7" s="32" t="s">
        <v>398</v>
      </c>
      <c r="V7" s="32" t="s">
        <v>341</v>
      </c>
      <c r="W7" s="32" t="s">
        <v>399</v>
      </c>
      <c r="X7" s="85" t="s">
        <v>342</v>
      </c>
    </row>
    <row r="8" spans="1:26" x14ac:dyDescent="0.25">
      <c r="A8" s="81" t="s">
        <v>11</v>
      </c>
      <c r="B8" s="24" t="s">
        <v>1</v>
      </c>
      <c r="C8" s="81" t="s">
        <v>44</v>
      </c>
      <c r="D8" s="52" t="s">
        <v>21</v>
      </c>
      <c r="E8" s="169" t="s">
        <v>447</v>
      </c>
      <c r="F8" s="75" t="s">
        <v>69</v>
      </c>
      <c r="G8" s="52" t="s">
        <v>195</v>
      </c>
      <c r="H8" s="82">
        <f>VLOOKUP(F8,'PIB Municipios 2021'!F8:$AQ$132,8,FALSE)</f>
        <v>184.34407277724191</v>
      </c>
      <c r="I8" s="82">
        <f>VLOOKUP(F8,'PIB Municipios 2021'!F8:$AQ$132,13,FALSE)</f>
        <v>2.6154548210292097</v>
      </c>
      <c r="J8" s="82">
        <f>VLOOKUP(F8,'PIB Municipios 2021'!F8:$AQ$132,14,FALSE)</f>
        <v>9643.5681042654069</v>
      </c>
      <c r="K8" s="82">
        <f>VLOOKUP(F8,'PIB Municipios 2021'!F8:$AQ$132,17,FALSE)</f>
        <v>4590.6879542732477</v>
      </c>
      <c r="L8" s="82">
        <f>VLOOKUP(F8,'PIB Municipios 2021'!F8:$AQ$132,20,FALSE)</f>
        <v>5669.6207292929557</v>
      </c>
      <c r="M8" s="82">
        <f>VLOOKUP(F8,'PIB Municipios 2021'!F8:$AQ$132,23,FALSE)</f>
        <v>14069.408041568659</v>
      </c>
      <c r="N8" s="82">
        <f>VLOOKUP(F8,'PIB Municipios 2021'!F8:$AQ$132,24,FALSE)</f>
        <v>2140.3037025653039</v>
      </c>
      <c r="O8" s="82">
        <f>VLOOKUP(F8,'PIB Municipios 2021'!F8:$AQ$132,25,FALSE)</f>
        <v>6866.0803627538071</v>
      </c>
      <c r="P8" s="82">
        <f>VLOOKUP(F8,'PIB Municipios 2021'!F8:$AQ$132,26,FALSE)</f>
        <v>6743.929045132425</v>
      </c>
      <c r="Q8" s="82">
        <f>VLOOKUP(F8,'PIB Municipios 2021'!F8:$AQ$132,27,FALSE)</f>
        <v>7160.8572183496726</v>
      </c>
      <c r="R8" s="82">
        <f>VLOOKUP(F8,'PIB Municipios 2021'!F8:$AQ$132,31,FALSE)</f>
        <v>9258.8237771757322</v>
      </c>
      <c r="S8" s="82">
        <f>VLOOKUP(F8,'PIB Municipios 2021'!F8:$AQ$132,34,FALSE)</f>
        <v>2024.4795347615659</v>
      </c>
      <c r="T8" s="83">
        <f>SUM(H8:S8)</f>
        <v>68354.717997737054</v>
      </c>
      <c r="U8" s="83">
        <f>T8/$T$133</f>
        <v>0.42577479665735718</v>
      </c>
      <c r="V8" s="82">
        <f>VLOOKUP(F8,'PIB Municipios 2021'!F8:$AQ$132,36,FALSE)</f>
        <v>6773.497862868855</v>
      </c>
      <c r="W8" s="83">
        <f>VLOOKUP(F8,'PIB Municipios 2021'!F8:$AQ$132,37,FALSE)</f>
        <v>75128.215860605909</v>
      </c>
      <c r="X8" s="84">
        <f>W8/$W$133</f>
        <v>0.4257747966573569</v>
      </c>
    </row>
    <row r="9" spans="1:26" x14ac:dyDescent="0.25">
      <c r="A9" s="74" t="s">
        <v>11</v>
      </c>
      <c r="B9" s="14" t="s">
        <v>1</v>
      </c>
      <c r="C9" s="74" t="s">
        <v>45</v>
      </c>
      <c r="D9" s="50" t="s">
        <v>22</v>
      </c>
      <c r="E9" s="169" t="s">
        <v>447</v>
      </c>
      <c r="F9" s="75" t="s">
        <v>70</v>
      </c>
      <c r="G9" s="50" t="s">
        <v>196</v>
      </c>
      <c r="H9" s="78">
        <f>VLOOKUP(F9,'PIB Municipios 2021'!F9:$AQ$132,8,FALSE)</f>
        <v>244.01641663169099</v>
      </c>
      <c r="I9" s="78">
        <f>VLOOKUP(F9,'PIB Municipios 2021'!F9:$AQ$132,13,FALSE)</f>
        <v>4.7100456803902944</v>
      </c>
      <c r="J9" s="78">
        <f>VLOOKUP(F9,'PIB Municipios 2021'!F9:$AQ$132,14,FALSE)</f>
        <v>305.99311849625303</v>
      </c>
      <c r="K9" s="78">
        <f>VLOOKUP(F9,'PIB Municipios 2021'!F9:$AQ$132,17,FALSE)</f>
        <v>147.68465490354546</v>
      </c>
      <c r="L9" s="78">
        <f>VLOOKUP(F9,'PIB Municipios 2021'!F9:$AQ$132,20,FALSE)</f>
        <v>119.89088146919701</v>
      </c>
      <c r="M9" s="78">
        <f>VLOOKUP(F9,'PIB Municipios 2021'!F9:$AQ$132,23,FALSE)</f>
        <v>387.5499901741872</v>
      </c>
      <c r="N9" s="78">
        <f>VLOOKUP(F9,'PIB Municipios 2021'!F9:$AQ$132,24,FALSE)</f>
        <v>30.41498905424325</v>
      </c>
      <c r="O9" s="78">
        <f>VLOOKUP(F9,'PIB Municipios 2021'!F9:$AQ$132,25,FALSE)</f>
        <v>17.373303744443959</v>
      </c>
      <c r="P9" s="78">
        <f>VLOOKUP(F9,'PIB Municipios 2021'!F9:$AQ$132,26,FALSE)</f>
        <v>100.52389325075984</v>
      </c>
      <c r="Q9" s="78">
        <f>VLOOKUP(F9,'PIB Municipios 2021'!F9:$AQ$132,27,FALSE)</f>
        <v>130.87808617422567</v>
      </c>
      <c r="R9" s="78">
        <f>VLOOKUP(F9,'PIB Municipios 2021'!F9:$AQ$132,31,FALSE)</f>
        <v>95.788535328199089</v>
      </c>
      <c r="S9" s="78">
        <f>VLOOKUP(F9,'PIB Municipios 2021'!F9:$AQ$132,34,FALSE)</f>
        <v>32.796841598450861</v>
      </c>
      <c r="T9" s="79">
        <f t="shared" ref="T9:T72" si="0">SUM(H9:S9)</f>
        <v>1617.6207565055865</v>
      </c>
      <c r="U9" s="79">
        <f t="shared" ref="U9:U72" si="1">T9/$T$133</f>
        <v>1.007600014811981E-2</v>
      </c>
      <c r="V9" s="78">
        <f>VLOOKUP(F9,'PIB Municipios 2021'!F9:$AQ$132,36,FALSE)</f>
        <v>160.29545667185155</v>
      </c>
      <c r="W9" s="79">
        <f>VLOOKUP(F9,'PIB Municipios 2021'!F9:$AQ$132,37,FALSE)</f>
        <v>1777.9162131774381</v>
      </c>
      <c r="X9" s="80">
        <f t="shared" ref="X9:X72" si="2">W9/$W$133</f>
        <v>1.0076000148119805E-2</v>
      </c>
    </row>
    <row r="10" spans="1:26" x14ac:dyDescent="0.25">
      <c r="A10" s="74" t="s">
        <v>11</v>
      </c>
      <c r="B10" s="14" t="s">
        <v>1</v>
      </c>
      <c r="C10" s="74" t="s">
        <v>45</v>
      </c>
      <c r="D10" s="50" t="s">
        <v>22</v>
      </c>
      <c r="E10" s="169" t="s">
        <v>447</v>
      </c>
      <c r="F10" s="75" t="s">
        <v>71</v>
      </c>
      <c r="G10" s="50" t="s">
        <v>197</v>
      </c>
      <c r="H10" s="78">
        <f>VLOOKUP(F10,'PIB Municipios 2021'!F10:$AQ$132,8,FALSE)</f>
        <v>371.56963116695732</v>
      </c>
      <c r="I10" s="78">
        <f>VLOOKUP(F10,'PIB Municipios 2021'!F10:$AQ$132,13,FALSE)</f>
        <v>99.285079124841545</v>
      </c>
      <c r="J10" s="78">
        <f>VLOOKUP(F10,'PIB Municipios 2021'!F10:$AQ$132,14,FALSE)</f>
        <v>1144.3429495643959</v>
      </c>
      <c r="K10" s="78">
        <f>VLOOKUP(F10,'PIB Municipios 2021'!F10:$AQ$132,17,FALSE)</f>
        <v>40.828220625738453</v>
      </c>
      <c r="L10" s="78">
        <f>VLOOKUP(F10,'PIB Municipios 2021'!F10:$AQ$132,20,FALSE)</f>
        <v>75.354295407031586</v>
      </c>
      <c r="M10" s="78">
        <f>VLOOKUP(F10,'PIB Municipios 2021'!F10:$AQ$132,23,FALSE)</f>
        <v>338.14661980432629</v>
      </c>
      <c r="N10" s="78">
        <f>VLOOKUP(F10,'PIB Municipios 2021'!F10:$AQ$132,24,FALSE)</f>
        <v>34.02052987971561</v>
      </c>
      <c r="O10" s="78">
        <f>VLOOKUP(F10,'PIB Municipios 2021'!F10:$AQ$132,25,FALSE)</f>
        <v>26.37423967884942</v>
      </c>
      <c r="P10" s="78">
        <f>VLOOKUP(F10,'PIB Municipios 2021'!F10:$AQ$132,26,FALSE)</f>
        <v>105.71057276504575</v>
      </c>
      <c r="Q10" s="78">
        <f>VLOOKUP(F10,'PIB Municipios 2021'!F10:$AQ$132,27,FALSE)</f>
        <v>182.23752827104491</v>
      </c>
      <c r="R10" s="78">
        <f>VLOOKUP(F10,'PIB Municipios 2021'!F10:$AQ$132,31,FALSE)</f>
        <v>106.28000228674198</v>
      </c>
      <c r="S10" s="78">
        <f>VLOOKUP(F10,'PIB Municipios 2021'!F10:$AQ$132,34,FALSE)</f>
        <v>34.640429910418959</v>
      </c>
      <c r="T10" s="79">
        <f t="shared" si="0"/>
        <v>2558.7900984851076</v>
      </c>
      <c r="U10" s="79">
        <f t="shared" si="1"/>
        <v>1.5938451152814698E-2</v>
      </c>
      <c r="V10" s="78">
        <f>VLOOKUP(F10,'PIB Municipios 2021'!F10:$AQ$132,36,FALSE)</f>
        <v>253.55907787071342</v>
      </c>
      <c r="W10" s="79">
        <f>VLOOKUP(F10,'PIB Municipios 2021'!F10:$AQ$132,37,FALSE)</f>
        <v>2812.3491763558209</v>
      </c>
      <c r="X10" s="80">
        <f t="shared" si="2"/>
        <v>1.5938451152814687E-2</v>
      </c>
    </row>
    <row r="11" spans="1:26" x14ac:dyDescent="0.25">
      <c r="A11" s="74" t="s">
        <v>11</v>
      </c>
      <c r="B11" s="14" t="s">
        <v>1</v>
      </c>
      <c r="C11" s="74" t="s">
        <v>45</v>
      </c>
      <c r="D11" s="50" t="s">
        <v>22</v>
      </c>
      <c r="E11" s="169" t="s">
        <v>447</v>
      </c>
      <c r="F11" s="75" t="s">
        <v>72</v>
      </c>
      <c r="G11" s="50" t="s">
        <v>198</v>
      </c>
      <c r="H11" s="78">
        <f>VLOOKUP(F11,'PIB Municipios 2021'!F11:$AQ$132,8,FALSE)</f>
        <v>64.702483514927721</v>
      </c>
      <c r="I11" s="78">
        <f>VLOOKUP(F11,'PIB Municipios 2021'!F11:$AQ$132,13,FALSE)</f>
        <v>0.29806647704553363</v>
      </c>
      <c r="J11" s="78">
        <f>VLOOKUP(F11,'PIB Municipios 2021'!F11:$AQ$132,14,FALSE)</f>
        <v>2187.6851858584268</v>
      </c>
      <c r="K11" s="78">
        <f>VLOOKUP(F11,'PIB Municipios 2021'!F11:$AQ$132,17,FALSE)</f>
        <v>184.91871613745741</v>
      </c>
      <c r="L11" s="78">
        <f>VLOOKUP(F11,'PIB Municipios 2021'!F11:$AQ$132,20,FALSE)</f>
        <v>118.15742726428908</v>
      </c>
      <c r="M11" s="78">
        <f>VLOOKUP(F11,'PIB Municipios 2021'!F11:$AQ$132,23,FALSE)</f>
        <v>2275.5961544280299</v>
      </c>
      <c r="N11" s="78">
        <f>VLOOKUP(F11,'PIB Municipios 2021'!F11:$AQ$132,24,FALSE)</f>
        <v>402.76758383450095</v>
      </c>
      <c r="O11" s="78">
        <f>VLOOKUP(F11,'PIB Municipios 2021'!F11:$AQ$132,25,FALSE)</f>
        <v>236.13888376241542</v>
      </c>
      <c r="P11" s="78">
        <f>VLOOKUP(F11,'PIB Municipios 2021'!F11:$AQ$132,26,FALSE)</f>
        <v>1213.2667696962951</v>
      </c>
      <c r="Q11" s="78">
        <f>VLOOKUP(F11,'PIB Municipios 2021'!F11:$AQ$132,27,FALSE)</f>
        <v>1002.4513118346434</v>
      </c>
      <c r="R11" s="78">
        <f>VLOOKUP(F11,'PIB Municipios 2021'!F11:$AQ$132,31,FALSE)</f>
        <v>1368.8059996720092</v>
      </c>
      <c r="S11" s="78">
        <f>VLOOKUP(F11,'PIB Municipios 2021'!F11:$AQ$132,34,FALSE)</f>
        <v>426.23552692927024</v>
      </c>
      <c r="T11" s="79">
        <f t="shared" si="0"/>
        <v>9481.0241094093108</v>
      </c>
      <c r="U11" s="79">
        <f t="shared" si="1"/>
        <v>5.9056364074545543E-2</v>
      </c>
      <c r="V11" s="78">
        <f>VLOOKUP(F11,'PIB Municipios 2021'!F11:$AQ$132,36,FALSE)</f>
        <v>939.50642214657557</v>
      </c>
      <c r="W11" s="79">
        <f>VLOOKUP(F11,'PIB Municipios 2021'!F11:$AQ$132,37,FALSE)</f>
        <v>10420.530531555889</v>
      </c>
      <c r="X11" s="80">
        <f t="shared" si="2"/>
        <v>5.9056364074545523E-2</v>
      </c>
    </row>
    <row r="12" spans="1:26" x14ac:dyDescent="0.25">
      <c r="A12" s="74" t="s">
        <v>11</v>
      </c>
      <c r="B12" s="14" t="s">
        <v>1</v>
      </c>
      <c r="C12" s="74" t="s">
        <v>45</v>
      </c>
      <c r="D12" s="50" t="s">
        <v>22</v>
      </c>
      <c r="E12" s="169" t="s">
        <v>447</v>
      </c>
      <c r="F12" s="75" t="s">
        <v>73</v>
      </c>
      <c r="G12" s="50" t="s">
        <v>199</v>
      </c>
      <c r="H12" s="78">
        <f>VLOOKUP(F12,'PIB Municipios 2021'!F12:$AQ$132,8,FALSE)</f>
        <v>12.173499796032148</v>
      </c>
      <c r="I12" s="78">
        <f>VLOOKUP(F12,'PIB Municipios 2021'!F12:$AQ$132,13,FALSE)</f>
        <v>0</v>
      </c>
      <c r="J12" s="78">
        <f>VLOOKUP(F12,'PIB Municipios 2021'!F12:$AQ$132,14,FALSE)</f>
        <v>592.08465955750637</v>
      </c>
      <c r="K12" s="78">
        <f>VLOOKUP(F12,'PIB Municipios 2021'!F12:$AQ$132,17,FALSE)</f>
        <v>36.855357664458538</v>
      </c>
      <c r="L12" s="78">
        <f>VLOOKUP(F12,'PIB Municipios 2021'!F12:$AQ$132,20,FALSE)</f>
        <v>34.536396806833956</v>
      </c>
      <c r="M12" s="78">
        <f>VLOOKUP(F12,'PIB Municipios 2021'!F12:$AQ$132,23,FALSE)</f>
        <v>322.46728677039602</v>
      </c>
      <c r="N12" s="78">
        <f>VLOOKUP(F12,'PIB Municipios 2021'!F12:$AQ$132,24,FALSE)</f>
        <v>63.932444621252358</v>
      </c>
      <c r="O12" s="78">
        <f>VLOOKUP(F12,'PIB Municipios 2021'!F12:$AQ$132,25,FALSE)</f>
        <v>34.177463282605572</v>
      </c>
      <c r="P12" s="78">
        <f>VLOOKUP(F12,'PIB Municipios 2021'!F12:$AQ$132,26,FALSE)</f>
        <v>172.03690744162105</v>
      </c>
      <c r="Q12" s="78">
        <f>VLOOKUP(F12,'PIB Municipios 2021'!F12:$AQ$132,27,FALSE)</f>
        <v>163.53015551357115</v>
      </c>
      <c r="R12" s="78">
        <f>VLOOKUP(F12,'PIB Municipios 2021'!F12:$AQ$132,31,FALSE)</f>
        <v>168.18369960601447</v>
      </c>
      <c r="S12" s="78">
        <f>VLOOKUP(F12,'PIB Municipios 2021'!F12:$AQ$132,34,FALSE)</f>
        <v>57.062519666948333</v>
      </c>
      <c r="T12" s="79">
        <f t="shared" si="0"/>
        <v>1657.0403907272403</v>
      </c>
      <c r="U12" s="79">
        <f t="shared" si="1"/>
        <v>1.0321541161771386E-2</v>
      </c>
      <c r="V12" s="78">
        <f>VLOOKUP(F12,'PIB Municipios 2021'!F12:$AQ$132,36,FALSE)</f>
        <v>164.20168020662322</v>
      </c>
      <c r="W12" s="79">
        <f>VLOOKUP(F12,'PIB Municipios 2021'!F12:$AQ$132,37,FALSE)</f>
        <v>1821.242070933863</v>
      </c>
      <c r="X12" s="80">
        <f t="shared" si="2"/>
        <v>1.0321541161771378E-2</v>
      </c>
    </row>
    <row r="13" spans="1:26" x14ac:dyDescent="0.25">
      <c r="A13" s="74" t="s">
        <v>11</v>
      </c>
      <c r="B13" s="14" t="s">
        <v>1</v>
      </c>
      <c r="C13" s="74" t="s">
        <v>46</v>
      </c>
      <c r="D13" s="50" t="s">
        <v>23</v>
      </c>
      <c r="E13" s="169" t="s">
        <v>447</v>
      </c>
      <c r="F13" s="75" t="s">
        <v>74</v>
      </c>
      <c r="G13" s="50" t="s">
        <v>200</v>
      </c>
      <c r="H13" s="78">
        <f>VLOOKUP(F13,'PIB Municipios 2021'!F13:$AQ$132,8,FALSE)</f>
        <v>8.3862782454949727</v>
      </c>
      <c r="I13" s="78">
        <f>VLOOKUP(F13,'PIB Municipios 2021'!F13:$AQ$132,13,FALSE)</f>
        <v>0</v>
      </c>
      <c r="J13" s="78">
        <f>VLOOKUP(F13,'PIB Municipios 2021'!F13:$AQ$132,14,FALSE)</f>
        <v>1151.4026293761733</v>
      </c>
      <c r="K13" s="78">
        <f>VLOOKUP(F13,'PIB Municipios 2021'!F13:$AQ$132,17,FALSE)</f>
        <v>139.4201614672296</v>
      </c>
      <c r="L13" s="78">
        <f>VLOOKUP(F13,'PIB Municipios 2021'!F13:$AQ$132,20,FALSE)</f>
        <v>276.03118844188543</v>
      </c>
      <c r="M13" s="78">
        <f>VLOOKUP(F13,'PIB Municipios 2021'!F13:$AQ$132,23,FALSE)</f>
        <v>1227.0486581559389</v>
      </c>
      <c r="N13" s="78">
        <f>VLOOKUP(F13,'PIB Municipios 2021'!F13:$AQ$132,24,FALSE)</f>
        <v>233.02664658839942</v>
      </c>
      <c r="O13" s="78">
        <f>VLOOKUP(F13,'PIB Municipios 2021'!F13:$AQ$132,25,FALSE)</f>
        <v>274.06231334970437</v>
      </c>
      <c r="P13" s="78">
        <f>VLOOKUP(F13,'PIB Municipios 2021'!F13:$AQ$132,26,FALSE)</f>
        <v>904.18484341956059</v>
      </c>
      <c r="Q13" s="78">
        <f>VLOOKUP(F13,'PIB Municipios 2021'!F13:$AQ$132,27,FALSE)</f>
        <v>604.65640578208513</v>
      </c>
      <c r="R13" s="78">
        <f>VLOOKUP(F13,'PIB Municipios 2021'!F13:$AQ$132,31,FALSE)</f>
        <v>726.57164554845872</v>
      </c>
      <c r="S13" s="78">
        <f>VLOOKUP(F13,'PIB Municipios 2021'!F13:$AQ$132,34,FALSE)</f>
        <v>218.96084003055668</v>
      </c>
      <c r="T13" s="79">
        <f t="shared" si="0"/>
        <v>5763.7516104054876</v>
      </c>
      <c r="U13" s="79">
        <f t="shared" si="1"/>
        <v>3.5901840308742924E-2</v>
      </c>
      <c r="V13" s="78">
        <f>VLOOKUP(F13,'PIB Municipios 2021'!F13:$AQ$132,36,FALSE)</f>
        <v>571.14944452672557</v>
      </c>
      <c r="W13" s="79">
        <f>VLOOKUP(F13,'PIB Municipios 2021'!F13:$AQ$132,37,FALSE)</f>
        <v>6334.901054932212</v>
      </c>
      <c r="X13" s="80">
        <f t="shared" si="2"/>
        <v>3.590184030874289E-2</v>
      </c>
    </row>
    <row r="14" spans="1:26" x14ac:dyDescent="0.25">
      <c r="A14" s="74" t="s">
        <v>11</v>
      </c>
      <c r="B14" s="14" t="s">
        <v>1</v>
      </c>
      <c r="C14" s="74" t="s">
        <v>46</v>
      </c>
      <c r="D14" s="50" t="s">
        <v>23</v>
      </c>
      <c r="E14" s="169" t="s">
        <v>447</v>
      </c>
      <c r="F14" s="75" t="s">
        <v>75</v>
      </c>
      <c r="G14" s="50" t="s">
        <v>201</v>
      </c>
      <c r="H14" s="78">
        <f>VLOOKUP(F14,'PIB Municipios 2021'!F14:$AQ$132,8,FALSE)</f>
        <v>0.66858944965708489</v>
      </c>
      <c r="I14" s="78">
        <f>VLOOKUP(F14,'PIB Municipios 2021'!F14:$AQ$132,13,FALSE)</f>
        <v>0</v>
      </c>
      <c r="J14" s="78">
        <f>VLOOKUP(F14,'PIB Municipios 2021'!F14:$AQ$132,14,FALSE)</f>
        <v>2484.0215771162007</v>
      </c>
      <c r="K14" s="78">
        <f>VLOOKUP(F14,'PIB Municipios 2021'!F14:$AQ$132,17,FALSE)</f>
        <v>169.53411518271986</v>
      </c>
      <c r="L14" s="78">
        <f>VLOOKUP(F14,'PIB Municipios 2021'!F14:$AQ$132,20,FALSE)</f>
        <v>347.59485530061249</v>
      </c>
      <c r="M14" s="78">
        <f>VLOOKUP(F14,'PIB Municipios 2021'!F14:$AQ$132,23,FALSE)</f>
        <v>1638.5396320260477</v>
      </c>
      <c r="N14" s="78">
        <f>VLOOKUP(F14,'PIB Municipios 2021'!F14:$AQ$132,24,FALSE)</f>
        <v>245.75346605519735</v>
      </c>
      <c r="O14" s="78">
        <f>VLOOKUP(F14,'PIB Municipios 2021'!F14:$AQ$132,25,FALSE)</f>
        <v>219.01422702060702</v>
      </c>
      <c r="P14" s="78">
        <f>VLOOKUP(F14,'PIB Municipios 2021'!F14:$AQ$132,26,FALSE)</f>
        <v>760.88435453429975</v>
      </c>
      <c r="Q14" s="78">
        <f>VLOOKUP(F14,'PIB Municipios 2021'!F14:$AQ$132,27,FALSE)</f>
        <v>735.11285087252281</v>
      </c>
      <c r="R14" s="78">
        <f>VLOOKUP(F14,'PIB Municipios 2021'!F14:$AQ$132,31,FALSE)</f>
        <v>691.73698849999209</v>
      </c>
      <c r="S14" s="78">
        <f>VLOOKUP(F14,'PIB Municipios 2021'!F14:$AQ$132,34,FALSE)</f>
        <v>199.29577781963621</v>
      </c>
      <c r="T14" s="79">
        <f t="shared" si="0"/>
        <v>7492.1564338774915</v>
      </c>
      <c r="U14" s="79">
        <f t="shared" si="1"/>
        <v>4.6667903483486047E-2</v>
      </c>
      <c r="V14" s="78">
        <f>VLOOKUP(F14,'PIB Municipios 2021'!F14:$AQ$132,36,FALSE)</f>
        <v>742.42286530724061</v>
      </c>
      <c r="W14" s="79">
        <f>VLOOKUP(F14,'PIB Municipios 2021'!F14:$AQ$132,37,FALSE)</f>
        <v>8234.5792991847338</v>
      </c>
      <c r="X14" s="80">
        <f t="shared" si="2"/>
        <v>4.6667903483486026E-2</v>
      </c>
    </row>
    <row r="15" spans="1:26" x14ac:dyDescent="0.25">
      <c r="A15" s="74" t="s">
        <v>11</v>
      </c>
      <c r="B15" s="14" t="s">
        <v>1</v>
      </c>
      <c r="C15" s="74" t="s">
        <v>46</v>
      </c>
      <c r="D15" s="50" t="s">
        <v>23</v>
      </c>
      <c r="E15" s="169" t="s">
        <v>447</v>
      </c>
      <c r="F15" s="75" t="s">
        <v>76</v>
      </c>
      <c r="G15" s="50" t="s">
        <v>202</v>
      </c>
      <c r="H15" s="78">
        <f>VLOOKUP(F15,'PIB Municipios 2021'!F15:$AQ$132,8,FALSE)</f>
        <v>9.9140677391215259</v>
      </c>
      <c r="I15" s="78">
        <f>VLOOKUP(F15,'PIB Municipios 2021'!F15:$AQ$132,13,FALSE)</f>
        <v>0</v>
      </c>
      <c r="J15" s="78">
        <f>VLOOKUP(F15,'PIB Municipios 2021'!F15:$AQ$132,14,FALSE)</f>
        <v>1066.3314921915298</v>
      </c>
      <c r="K15" s="78">
        <f>VLOOKUP(F15,'PIB Municipios 2021'!F15:$AQ$132,17,FALSE)</f>
        <v>55.200142467276052</v>
      </c>
      <c r="L15" s="78">
        <f>VLOOKUP(F15,'PIB Municipios 2021'!F15:$AQ$132,20,FALSE)</f>
        <v>120.23152718193222</v>
      </c>
      <c r="M15" s="78">
        <f>VLOOKUP(F15,'PIB Municipios 2021'!F15:$AQ$132,23,FALSE)</f>
        <v>303.83813684724197</v>
      </c>
      <c r="N15" s="78">
        <f>VLOOKUP(F15,'PIB Municipios 2021'!F15:$AQ$132,24,FALSE)</f>
        <v>65.666862428999565</v>
      </c>
      <c r="O15" s="78">
        <f>VLOOKUP(F15,'PIB Municipios 2021'!F15:$AQ$132,25,FALSE)</f>
        <v>27.218027764053708</v>
      </c>
      <c r="P15" s="78">
        <f>VLOOKUP(F15,'PIB Municipios 2021'!F15:$AQ$132,26,FALSE)</f>
        <v>205.95825750844341</v>
      </c>
      <c r="Q15" s="78">
        <f>VLOOKUP(F15,'PIB Municipios 2021'!F15:$AQ$132,27,FALSE)</f>
        <v>192.2453210105345</v>
      </c>
      <c r="R15" s="78">
        <f>VLOOKUP(F15,'PIB Municipios 2021'!F15:$AQ$132,31,FALSE)</f>
        <v>130.82457309038219</v>
      </c>
      <c r="S15" s="78">
        <f>VLOOKUP(F15,'PIB Municipios 2021'!F15:$AQ$132,34,FALSE)</f>
        <v>35.612173039318577</v>
      </c>
      <c r="T15" s="79">
        <f t="shared" si="0"/>
        <v>2213.0405812688332</v>
      </c>
      <c r="U15" s="79">
        <f t="shared" si="1"/>
        <v>1.3784811510968581E-2</v>
      </c>
      <c r="V15" s="78">
        <f>VLOOKUP(F15,'PIB Municipios 2021'!F15:$AQ$132,36,FALSE)</f>
        <v>219.29760061569925</v>
      </c>
      <c r="W15" s="79">
        <f>VLOOKUP(F15,'PIB Municipios 2021'!F15:$AQ$132,37,FALSE)</f>
        <v>2432.3381818845323</v>
      </c>
      <c r="X15" s="80">
        <f t="shared" si="2"/>
        <v>1.3784811510968572E-2</v>
      </c>
    </row>
    <row r="16" spans="1:26" x14ac:dyDescent="0.25">
      <c r="A16" s="74" t="s">
        <v>11</v>
      </c>
      <c r="B16" s="14" t="s">
        <v>1</v>
      </c>
      <c r="C16" s="74" t="s">
        <v>46</v>
      </c>
      <c r="D16" s="50" t="s">
        <v>23</v>
      </c>
      <c r="E16" s="169" t="s">
        <v>447</v>
      </c>
      <c r="F16" s="75" t="s">
        <v>77</v>
      </c>
      <c r="G16" s="50" t="s">
        <v>203</v>
      </c>
      <c r="H16" s="78">
        <f>VLOOKUP(F16,'PIB Municipios 2021'!F16:$AQ$132,8,FALSE)</f>
        <v>0.6674261114880029</v>
      </c>
      <c r="I16" s="78">
        <f>VLOOKUP(F16,'PIB Municipios 2021'!F16:$AQ$132,13,FALSE)</f>
        <v>0</v>
      </c>
      <c r="J16" s="78">
        <f>VLOOKUP(F16,'PIB Municipios 2021'!F16:$AQ$132,14,FALSE)</f>
        <v>933.32097738379298</v>
      </c>
      <c r="K16" s="78">
        <f>VLOOKUP(F16,'PIB Municipios 2021'!F16:$AQ$132,17,FALSE)</f>
        <v>72.366159957443273</v>
      </c>
      <c r="L16" s="78">
        <f>VLOOKUP(F16,'PIB Municipios 2021'!F16:$AQ$132,20,FALSE)</f>
        <v>115.69699369823422</v>
      </c>
      <c r="M16" s="78">
        <f>VLOOKUP(F16,'PIB Municipios 2021'!F16:$AQ$132,23,FALSE)</f>
        <v>652.27810931705676</v>
      </c>
      <c r="N16" s="78">
        <f>VLOOKUP(F16,'PIB Municipios 2021'!F16:$AQ$132,24,FALSE)</f>
        <v>106.42328069623375</v>
      </c>
      <c r="O16" s="78">
        <f>VLOOKUP(F16,'PIB Municipios 2021'!F16:$AQ$132,25,FALSE)</f>
        <v>73.201153051333165</v>
      </c>
      <c r="P16" s="78">
        <f>VLOOKUP(F16,'PIB Municipios 2021'!F16:$AQ$132,26,FALSE)</f>
        <v>339.90176598785604</v>
      </c>
      <c r="Q16" s="78">
        <f>VLOOKUP(F16,'PIB Municipios 2021'!F16:$AQ$132,27,FALSE)</f>
        <v>316.46920457237496</v>
      </c>
      <c r="R16" s="78">
        <f>VLOOKUP(F16,'PIB Municipios 2021'!F16:$AQ$132,31,FALSE)</f>
        <v>419.20976062738902</v>
      </c>
      <c r="S16" s="78">
        <f>VLOOKUP(F16,'PIB Municipios 2021'!F16:$AQ$132,34,FALSE)</f>
        <v>73.287725772812152</v>
      </c>
      <c r="T16" s="79">
        <f t="shared" si="0"/>
        <v>3102.8225571760149</v>
      </c>
      <c r="U16" s="79">
        <f t="shared" si="1"/>
        <v>1.9327175680678182E-2</v>
      </c>
      <c r="V16" s="78">
        <f>VLOOKUP(F16,'PIB Municipios 2021'!F16:$AQ$132,36,FALSE)</f>
        <v>307.4690756618848</v>
      </c>
      <c r="W16" s="79">
        <f>VLOOKUP(F16,'PIB Municipios 2021'!F16:$AQ$132,37,FALSE)</f>
        <v>3410.2916328378992</v>
      </c>
      <c r="X16" s="80">
        <f t="shared" si="2"/>
        <v>1.9327175680678165E-2</v>
      </c>
    </row>
    <row r="17" spans="1:24" x14ac:dyDescent="0.25">
      <c r="A17" s="74" t="s">
        <v>11</v>
      </c>
      <c r="B17" s="14" t="s">
        <v>1</v>
      </c>
      <c r="C17" s="74" t="s">
        <v>46</v>
      </c>
      <c r="D17" s="50" t="s">
        <v>23</v>
      </c>
      <c r="E17" s="169" t="s">
        <v>447</v>
      </c>
      <c r="F17" s="75" t="s">
        <v>78</v>
      </c>
      <c r="G17" s="50" t="s">
        <v>204</v>
      </c>
      <c r="H17" s="78">
        <f>VLOOKUP(F17,'PIB Municipios 2021'!F17:$AQ$132,8,FALSE)</f>
        <v>42.825192686877273</v>
      </c>
      <c r="I17" s="78">
        <f>VLOOKUP(F17,'PIB Municipios 2021'!F17:$AQ$132,13,FALSE)</f>
        <v>0</v>
      </c>
      <c r="J17" s="78">
        <f>VLOOKUP(F17,'PIB Municipios 2021'!F17:$AQ$132,14,FALSE)</f>
        <v>648.18031433488534</v>
      </c>
      <c r="K17" s="78">
        <f>VLOOKUP(F17,'PIB Municipios 2021'!F17:$AQ$132,17,FALSE)</f>
        <v>31.77091481725359</v>
      </c>
      <c r="L17" s="78">
        <f>VLOOKUP(F17,'PIB Municipios 2021'!F17:$AQ$132,20,FALSE)</f>
        <v>46.48025148058332</v>
      </c>
      <c r="M17" s="78">
        <f>VLOOKUP(F17,'PIB Municipios 2021'!F17:$AQ$132,23,FALSE)</f>
        <v>291.6717405830849</v>
      </c>
      <c r="N17" s="78">
        <f>VLOOKUP(F17,'PIB Municipios 2021'!F17:$AQ$132,24,FALSE)</f>
        <v>63.932712346810561</v>
      </c>
      <c r="O17" s="78">
        <f>VLOOKUP(F17,'PIB Municipios 2021'!F17:$AQ$132,25,FALSE)</f>
        <v>50.699919725806673</v>
      </c>
      <c r="P17" s="78">
        <f>VLOOKUP(F17,'PIB Municipios 2021'!F17:$AQ$132,26,FALSE)</f>
        <v>169.72208807347698</v>
      </c>
      <c r="Q17" s="78">
        <f>VLOOKUP(F17,'PIB Municipios 2021'!F17:$AQ$132,27,FALSE)</f>
        <v>178.42121074267286</v>
      </c>
      <c r="R17" s="78">
        <f>VLOOKUP(F17,'PIB Municipios 2021'!F17:$AQ$132,31,FALSE)</f>
        <v>242.27670741397108</v>
      </c>
      <c r="S17" s="78">
        <f>VLOOKUP(F17,'PIB Municipios 2021'!F17:$AQ$132,34,FALSE)</f>
        <v>50.712952466311357</v>
      </c>
      <c r="T17" s="79">
        <f t="shared" si="0"/>
        <v>1816.6940046717341</v>
      </c>
      <c r="U17" s="79">
        <f t="shared" si="1"/>
        <v>1.1316007776571546E-2</v>
      </c>
      <c r="V17" s="78">
        <f>VLOOKUP(F17,'PIB Municipios 2021'!F17:$AQ$132,36,FALSE)</f>
        <v>180.02229134407426</v>
      </c>
      <c r="W17" s="79">
        <f>VLOOKUP(F17,'PIB Municipios 2021'!F17:$AQ$132,37,FALSE)</f>
        <v>1996.7162960158087</v>
      </c>
      <c r="X17" s="80">
        <f t="shared" si="2"/>
        <v>1.1316007776571541E-2</v>
      </c>
    </row>
    <row r="18" spans="1:24" x14ac:dyDescent="0.25">
      <c r="A18" s="74" t="s">
        <v>12</v>
      </c>
      <c r="B18" s="14" t="s">
        <v>2</v>
      </c>
      <c r="C18" s="74" t="s">
        <v>47</v>
      </c>
      <c r="D18" s="50" t="s">
        <v>2</v>
      </c>
      <c r="E18" s="169" t="s">
        <v>439</v>
      </c>
      <c r="F18" s="75" t="s">
        <v>79</v>
      </c>
      <c r="G18" s="50" t="s">
        <v>205</v>
      </c>
      <c r="H18" s="78">
        <f>VLOOKUP(F18,'PIB Municipios 2021'!F18:$AQ$132,8,FALSE)</f>
        <v>76.268478177054718</v>
      </c>
      <c r="I18" s="78">
        <f>VLOOKUP(F18,'PIB Municipios 2021'!F18:$AQ$132,13,FALSE)</f>
        <v>29.291055303186582</v>
      </c>
      <c r="J18" s="78">
        <f>VLOOKUP(F18,'PIB Municipios 2021'!F18:$AQ$132,14,FALSE)</f>
        <v>8.4926842139163075</v>
      </c>
      <c r="K18" s="78">
        <f>VLOOKUP(F18,'PIB Municipios 2021'!F18:$AQ$132,17,FALSE)</f>
        <v>13.308560085537632</v>
      </c>
      <c r="L18" s="78">
        <f>VLOOKUP(F18,'PIB Municipios 2021'!F18:$AQ$132,20,FALSE)</f>
        <v>26.197484940743824</v>
      </c>
      <c r="M18" s="78">
        <f>VLOOKUP(F18,'PIB Municipios 2021'!F18:$AQ$132,23,FALSE)</f>
        <v>73.616068591745204</v>
      </c>
      <c r="N18" s="78">
        <f>VLOOKUP(F18,'PIB Municipios 2021'!F18:$AQ$132,24,FALSE)</f>
        <v>10.32556681792391</v>
      </c>
      <c r="O18" s="78">
        <f>VLOOKUP(F18,'PIB Municipios 2021'!F18:$AQ$132,25,FALSE)</f>
        <v>0.73760193632275617</v>
      </c>
      <c r="P18" s="78">
        <f>VLOOKUP(F18,'PIB Municipios 2021'!F18:$AQ$132,26,FALSE)</f>
        <v>22.980468979209107</v>
      </c>
      <c r="Q18" s="78">
        <f>VLOOKUP(F18,'PIB Municipios 2021'!F18:$AQ$132,27,FALSE)</f>
        <v>32.236795734921756</v>
      </c>
      <c r="R18" s="78">
        <f>VLOOKUP(F18,'PIB Municipios 2021'!F18:$AQ$132,31,FALSE)</f>
        <v>65.248016524828898</v>
      </c>
      <c r="S18" s="78">
        <f>VLOOKUP(F18,'PIB Municipios 2021'!F18:$AQ$132,34,FALSE)</f>
        <v>11.335351022590672</v>
      </c>
      <c r="T18" s="79">
        <f t="shared" si="0"/>
        <v>370.03813232798143</v>
      </c>
      <c r="U18" s="79">
        <f t="shared" si="1"/>
        <v>2.3049310298175829E-3</v>
      </c>
      <c r="V18" s="78">
        <f>VLOOKUP(F18,'PIB Municipios 2021'!F18:$AQ$132,36,FALSE)</f>
        <v>36.668317446449606</v>
      </c>
      <c r="W18" s="79">
        <f>VLOOKUP(F18,'PIB Municipios 2021'!F18:$AQ$132,37,FALSE)</f>
        <v>406.70644977443101</v>
      </c>
      <c r="X18" s="80">
        <f t="shared" si="2"/>
        <v>2.3049310298175812E-3</v>
      </c>
    </row>
    <row r="19" spans="1:24" x14ac:dyDescent="0.25">
      <c r="A19" s="74" t="s">
        <v>12</v>
      </c>
      <c r="B19" s="14" t="s">
        <v>2</v>
      </c>
      <c r="C19" s="74" t="s">
        <v>47</v>
      </c>
      <c r="D19" s="50" t="s">
        <v>2</v>
      </c>
      <c r="E19" s="169" t="s">
        <v>439</v>
      </c>
      <c r="F19" s="75" t="s">
        <v>80</v>
      </c>
      <c r="G19" s="50" t="s">
        <v>206</v>
      </c>
      <c r="H19" s="78">
        <f>VLOOKUP(F19,'PIB Municipios 2021'!F19:$AQ$132,8,FALSE)</f>
        <v>67.718023798318356</v>
      </c>
      <c r="I19" s="78">
        <f>VLOOKUP(F19,'PIB Municipios 2021'!F19:$AQ$132,13,FALSE)</f>
        <v>1006.0790657542161</v>
      </c>
      <c r="J19" s="78">
        <f>VLOOKUP(F19,'PIB Municipios 2021'!F19:$AQ$132,14,FALSE)</f>
        <v>107.69822433293463</v>
      </c>
      <c r="K19" s="78">
        <f>VLOOKUP(F19,'PIB Municipios 2021'!F19:$AQ$132,17,FALSE)</f>
        <v>54.595180127571894</v>
      </c>
      <c r="L19" s="78">
        <f>VLOOKUP(F19,'PIB Municipios 2021'!F19:$AQ$132,20,FALSE)</f>
        <v>100.52040291379299</v>
      </c>
      <c r="M19" s="78">
        <f>VLOOKUP(F19,'PIB Municipios 2021'!F19:$AQ$132,23,FALSE)</f>
        <v>520.63038994287081</v>
      </c>
      <c r="N19" s="78">
        <f>VLOOKUP(F19,'PIB Municipios 2021'!F19:$AQ$132,24,FALSE)</f>
        <v>48.069809252304474</v>
      </c>
      <c r="O19" s="78">
        <f>VLOOKUP(F19,'PIB Municipios 2021'!F19:$AQ$132,25,FALSE)</f>
        <v>23.456564472671619</v>
      </c>
      <c r="P19" s="78">
        <f>VLOOKUP(F19,'PIB Municipios 2021'!F19:$AQ$132,26,FALSE)</f>
        <v>112.38788814316679</v>
      </c>
      <c r="Q19" s="78">
        <f>VLOOKUP(F19,'PIB Municipios 2021'!F19:$AQ$132,27,FALSE)</f>
        <v>253.51274161111914</v>
      </c>
      <c r="R19" s="78">
        <f>VLOOKUP(F19,'PIB Municipios 2021'!F19:$AQ$132,31,FALSE)</f>
        <v>312.364671051149</v>
      </c>
      <c r="S19" s="78">
        <f>VLOOKUP(F19,'PIB Municipios 2021'!F19:$AQ$132,34,FALSE)</f>
        <v>50.102926943411589</v>
      </c>
      <c r="T19" s="79">
        <f t="shared" si="0"/>
        <v>2657.1358883435273</v>
      </c>
      <c r="U19" s="79">
        <f t="shared" si="1"/>
        <v>1.6551037378105864E-2</v>
      </c>
      <c r="V19" s="78">
        <f>VLOOKUP(F19,'PIB Municipios 2021'!F19:$AQ$132,36,FALSE)</f>
        <v>263.3044914565059</v>
      </c>
      <c r="W19" s="79">
        <f>VLOOKUP(F19,'PIB Municipios 2021'!F19:$AQ$132,37,FALSE)</f>
        <v>2920.4403798000335</v>
      </c>
      <c r="X19" s="80">
        <f t="shared" si="2"/>
        <v>1.6551037378105853E-2</v>
      </c>
    </row>
    <row r="20" spans="1:24" x14ac:dyDescent="0.25">
      <c r="A20" s="74" t="s">
        <v>12</v>
      </c>
      <c r="B20" s="14" t="s">
        <v>2</v>
      </c>
      <c r="C20" s="74" t="s">
        <v>47</v>
      </c>
      <c r="D20" s="50" t="s">
        <v>2</v>
      </c>
      <c r="E20" s="169" t="s">
        <v>439</v>
      </c>
      <c r="F20" s="75" t="s">
        <v>81</v>
      </c>
      <c r="G20" s="50" t="s">
        <v>207</v>
      </c>
      <c r="H20" s="78">
        <f>VLOOKUP(F20,'PIB Municipios 2021'!F20:$AQ$132,8,FALSE)</f>
        <v>33.79764263996659</v>
      </c>
      <c r="I20" s="78">
        <f>VLOOKUP(F20,'PIB Municipios 2021'!F20:$AQ$132,13,FALSE)</f>
        <v>602.42126304975636</v>
      </c>
      <c r="J20" s="78">
        <f>VLOOKUP(F20,'PIB Municipios 2021'!F20:$AQ$132,14,FALSE)</f>
        <v>23.666301364189287</v>
      </c>
      <c r="K20" s="78">
        <f>VLOOKUP(F20,'PIB Municipios 2021'!F20:$AQ$132,17,FALSE)</f>
        <v>25.06224568344593</v>
      </c>
      <c r="L20" s="78">
        <f>VLOOKUP(F20,'PIB Municipios 2021'!F20:$AQ$132,20,FALSE)</f>
        <v>45.700534245044032</v>
      </c>
      <c r="M20" s="78">
        <f>VLOOKUP(F20,'PIB Municipios 2021'!F20:$AQ$132,23,FALSE)</f>
        <v>204.58852618270768</v>
      </c>
      <c r="N20" s="78">
        <f>VLOOKUP(F20,'PIB Municipios 2021'!F20:$AQ$132,24,FALSE)</f>
        <v>21.584460617064085</v>
      </c>
      <c r="O20" s="78">
        <f>VLOOKUP(F20,'PIB Municipios 2021'!F20:$AQ$132,25,FALSE)</f>
        <v>6.5622906742085529</v>
      </c>
      <c r="P20" s="78">
        <f>VLOOKUP(F20,'PIB Municipios 2021'!F20:$AQ$132,26,FALSE)</f>
        <v>61.301787637938304</v>
      </c>
      <c r="Q20" s="78">
        <f>VLOOKUP(F20,'PIB Municipios 2021'!F20:$AQ$132,27,FALSE)</f>
        <v>125.1341221644816</v>
      </c>
      <c r="R20" s="78">
        <f>VLOOKUP(F20,'PIB Municipios 2021'!F20:$AQ$132,31,FALSE)</f>
        <v>136.20606101804333</v>
      </c>
      <c r="S20" s="78">
        <f>VLOOKUP(F20,'PIB Municipios 2021'!F20:$AQ$132,34,FALSE)</f>
        <v>17.012376837308587</v>
      </c>
      <c r="T20" s="79">
        <f t="shared" si="0"/>
        <v>1303.0376121141544</v>
      </c>
      <c r="U20" s="79">
        <f t="shared" si="1"/>
        <v>8.1164927686946144E-3</v>
      </c>
      <c r="V20" s="78">
        <f>VLOOKUP(F20,'PIB Municipios 2021'!F20:$AQ$132,36,FALSE)</f>
        <v>129.12235964729106</v>
      </c>
      <c r="W20" s="79">
        <f>VLOOKUP(F20,'PIB Municipios 2021'!F20:$AQ$132,37,FALSE)</f>
        <v>1432.1599717614454</v>
      </c>
      <c r="X20" s="80">
        <f t="shared" si="2"/>
        <v>8.1164927686946074E-3</v>
      </c>
    </row>
    <row r="21" spans="1:24" x14ac:dyDescent="0.25">
      <c r="A21" s="74" t="s">
        <v>12</v>
      </c>
      <c r="B21" s="14" t="s">
        <v>2</v>
      </c>
      <c r="C21" s="74" t="s">
        <v>47</v>
      </c>
      <c r="D21" s="50" t="s">
        <v>2</v>
      </c>
      <c r="E21" s="169" t="s">
        <v>439</v>
      </c>
      <c r="F21" s="75" t="s">
        <v>82</v>
      </c>
      <c r="G21" s="50" t="s">
        <v>208</v>
      </c>
      <c r="H21" s="78">
        <f>VLOOKUP(F21,'PIB Municipios 2021'!F21:$AQ$132,8,FALSE)</f>
        <v>40.946448707803775</v>
      </c>
      <c r="I21" s="78">
        <f>VLOOKUP(F21,'PIB Municipios 2021'!F21:$AQ$132,13,FALSE)</f>
        <v>50.764033674347658</v>
      </c>
      <c r="J21" s="78">
        <f>VLOOKUP(F21,'PIB Municipios 2021'!F21:$AQ$132,14,FALSE)</f>
        <v>12.421400612827112</v>
      </c>
      <c r="K21" s="78">
        <f>VLOOKUP(F21,'PIB Municipios 2021'!F21:$AQ$132,17,FALSE)</f>
        <v>13.364209906466844</v>
      </c>
      <c r="L21" s="78">
        <f>VLOOKUP(F21,'PIB Municipios 2021'!F21:$AQ$132,20,FALSE)</f>
        <v>23.04143989817679</v>
      </c>
      <c r="M21" s="78">
        <f>VLOOKUP(F21,'PIB Municipios 2021'!F21:$AQ$132,23,FALSE)</f>
        <v>77.163217459334732</v>
      </c>
      <c r="N21" s="78">
        <f>VLOOKUP(F21,'PIB Municipios 2021'!F21:$AQ$132,24,FALSE)</f>
        <v>8.9418977313709647</v>
      </c>
      <c r="O21" s="78">
        <f>VLOOKUP(F21,'PIB Municipios 2021'!F21:$AQ$132,25,FALSE)</f>
        <v>1.0525325562468346</v>
      </c>
      <c r="P21" s="78">
        <f>VLOOKUP(F21,'PIB Municipios 2021'!F21:$AQ$132,26,FALSE)</f>
        <v>23.722968522702995</v>
      </c>
      <c r="Q21" s="78">
        <f>VLOOKUP(F21,'PIB Municipios 2021'!F21:$AQ$132,27,FALSE)</f>
        <v>36.063668946968917</v>
      </c>
      <c r="R21" s="78">
        <f>VLOOKUP(F21,'PIB Municipios 2021'!F21:$AQ$132,31,FALSE)</f>
        <v>71.45536716214454</v>
      </c>
      <c r="S21" s="78">
        <f>VLOOKUP(F21,'PIB Municipios 2021'!F21:$AQ$132,34,FALSE)</f>
        <v>8.8180255035362407</v>
      </c>
      <c r="T21" s="79">
        <f t="shared" si="0"/>
        <v>367.75521068192739</v>
      </c>
      <c r="U21" s="79">
        <f t="shared" si="1"/>
        <v>2.2907109360463594E-3</v>
      </c>
      <c r="V21" s="78">
        <f>VLOOKUP(F21,'PIB Municipios 2021'!F21:$AQ$132,36,FALSE)</f>
        <v>36.442095097157555</v>
      </c>
      <c r="W21" s="79">
        <f>VLOOKUP(F21,'PIB Municipios 2021'!F21:$AQ$132,37,FALSE)</f>
        <v>404.19730577908496</v>
      </c>
      <c r="X21" s="80">
        <f t="shared" si="2"/>
        <v>2.2907109360463581E-3</v>
      </c>
    </row>
    <row r="22" spans="1:24" x14ac:dyDescent="0.25">
      <c r="A22" s="74" t="s">
        <v>12</v>
      </c>
      <c r="B22" s="14" t="s">
        <v>2</v>
      </c>
      <c r="C22" s="74" t="s">
        <v>47</v>
      </c>
      <c r="D22" s="50" t="s">
        <v>2</v>
      </c>
      <c r="E22" s="169" t="s">
        <v>439</v>
      </c>
      <c r="F22" s="75" t="s">
        <v>83</v>
      </c>
      <c r="G22" s="50" t="s">
        <v>209</v>
      </c>
      <c r="H22" s="78">
        <f>VLOOKUP(F22,'PIB Municipios 2021'!F22:$AQ$132,8,FALSE)</f>
        <v>32.089908054430886</v>
      </c>
      <c r="I22" s="78">
        <f>VLOOKUP(F22,'PIB Municipios 2021'!F22:$AQ$132,13,FALSE)</f>
        <v>32.886760622178876</v>
      </c>
      <c r="J22" s="78">
        <f>VLOOKUP(F22,'PIB Municipios 2021'!F22:$AQ$132,14,FALSE)</f>
        <v>8.1703480355378559</v>
      </c>
      <c r="K22" s="78">
        <f>VLOOKUP(F22,'PIB Municipios 2021'!F22:$AQ$132,17,FALSE)</f>
        <v>5.9815351727317783</v>
      </c>
      <c r="L22" s="78">
        <f>VLOOKUP(F22,'PIB Municipios 2021'!F22:$AQ$132,20,FALSE)</f>
        <v>34.286104902574046</v>
      </c>
      <c r="M22" s="78">
        <f>VLOOKUP(F22,'PIB Municipios 2021'!F22:$AQ$132,23,FALSE)</f>
        <v>65.286264656685319</v>
      </c>
      <c r="N22" s="78">
        <f>VLOOKUP(F22,'PIB Municipios 2021'!F22:$AQ$132,24,FALSE)</f>
        <v>11.493424579513889</v>
      </c>
      <c r="O22" s="78">
        <f>VLOOKUP(F22,'PIB Municipios 2021'!F22:$AQ$132,25,FALSE)</f>
        <v>1.8649362375302729</v>
      </c>
      <c r="P22" s="78">
        <f>VLOOKUP(F22,'PIB Municipios 2021'!F22:$AQ$132,26,FALSE)</f>
        <v>23.216277146363588</v>
      </c>
      <c r="Q22" s="78">
        <f>VLOOKUP(F22,'PIB Municipios 2021'!F22:$AQ$132,27,FALSE)</f>
        <v>28.297398803204789</v>
      </c>
      <c r="R22" s="78">
        <f>VLOOKUP(F22,'PIB Municipios 2021'!F22:$AQ$132,31,FALSE)</f>
        <v>50.859891855616155</v>
      </c>
      <c r="S22" s="78">
        <f>VLOOKUP(F22,'PIB Municipios 2021'!F22:$AQ$132,34,FALSE)</f>
        <v>6.7660493625835825</v>
      </c>
      <c r="T22" s="79">
        <f t="shared" si="0"/>
        <v>301.19889942895105</v>
      </c>
      <c r="U22" s="79">
        <f t="shared" si="1"/>
        <v>1.8761382376272404E-3</v>
      </c>
      <c r="V22" s="78">
        <f>VLOOKUP(F22,'PIB Municipios 2021'!F22:$AQ$132,36,FALSE)</f>
        <v>29.84680737982114</v>
      </c>
      <c r="W22" s="79">
        <f>VLOOKUP(F22,'PIB Municipios 2021'!F22:$AQ$132,37,FALSE)</f>
        <v>331.0457068087722</v>
      </c>
      <c r="X22" s="80">
        <f t="shared" si="2"/>
        <v>1.8761382376272394E-3</v>
      </c>
    </row>
    <row r="23" spans="1:24" x14ac:dyDescent="0.25">
      <c r="A23" s="74" t="s">
        <v>12</v>
      </c>
      <c r="B23" s="14" t="s">
        <v>2</v>
      </c>
      <c r="C23" s="74" t="s">
        <v>47</v>
      </c>
      <c r="D23" s="50" t="s">
        <v>2</v>
      </c>
      <c r="E23" s="169" t="s">
        <v>439</v>
      </c>
      <c r="F23" s="75" t="s">
        <v>84</v>
      </c>
      <c r="G23" s="50" t="s">
        <v>210</v>
      </c>
      <c r="H23" s="78">
        <f>VLOOKUP(F23,'PIB Municipios 2021'!F23:$AQ$132,8,FALSE)</f>
        <v>55.670582606918785</v>
      </c>
      <c r="I23" s="78">
        <f>VLOOKUP(F23,'PIB Municipios 2021'!F23:$AQ$132,13,FALSE)</f>
        <v>91.484941852035959</v>
      </c>
      <c r="J23" s="78">
        <f>VLOOKUP(F23,'PIB Municipios 2021'!F23:$AQ$132,14,FALSE)</f>
        <v>10.495781200901829</v>
      </c>
      <c r="K23" s="78">
        <f>VLOOKUP(F23,'PIB Municipios 2021'!F23:$AQ$132,17,FALSE)</f>
        <v>32.795709445597709</v>
      </c>
      <c r="L23" s="78">
        <f>VLOOKUP(F23,'PIB Municipios 2021'!F23:$AQ$132,20,FALSE)</f>
        <v>28.793099995056963</v>
      </c>
      <c r="M23" s="78">
        <f>VLOOKUP(F23,'PIB Municipios 2021'!F23:$AQ$132,23,FALSE)</f>
        <v>95.516074642496335</v>
      </c>
      <c r="N23" s="78">
        <f>VLOOKUP(F23,'PIB Municipios 2021'!F23:$AQ$132,24,FALSE)</f>
        <v>9.3272631469724114</v>
      </c>
      <c r="O23" s="78">
        <f>VLOOKUP(F23,'PIB Municipios 2021'!F23:$AQ$132,25,FALSE)</f>
        <v>1.3269345112465392</v>
      </c>
      <c r="P23" s="78">
        <f>VLOOKUP(F23,'PIB Municipios 2021'!F23:$AQ$132,26,FALSE)</f>
        <v>23.525540631214376</v>
      </c>
      <c r="Q23" s="78">
        <f>VLOOKUP(F23,'PIB Municipios 2021'!F23:$AQ$132,27,FALSE)</f>
        <v>47.053497736730918</v>
      </c>
      <c r="R23" s="78">
        <f>VLOOKUP(F23,'PIB Municipios 2021'!F23:$AQ$132,31,FALSE)</f>
        <v>90.37056630798557</v>
      </c>
      <c r="S23" s="78">
        <f>VLOOKUP(F23,'PIB Municipios 2021'!F23:$AQ$132,34,FALSE)</f>
        <v>10.918840978315735</v>
      </c>
      <c r="T23" s="79">
        <f t="shared" si="0"/>
        <v>497.27883305547311</v>
      </c>
      <c r="U23" s="79">
        <f t="shared" si="1"/>
        <v>3.0975008050389647E-3</v>
      </c>
      <c r="V23" s="78">
        <f>VLOOKUP(F23,'PIB Municipios 2021'!F23:$AQ$132,36,FALSE)</f>
        <v>49.277024492481658</v>
      </c>
      <c r="W23" s="79">
        <f>VLOOKUP(F23,'PIB Municipios 2021'!F23:$AQ$132,37,FALSE)</f>
        <v>546.55585754795482</v>
      </c>
      <c r="X23" s="80">
        <f t="shared" si="2"/>
        <v>3.097500805038963E-3</v>
      </c>
    </row>
    <row r="24" spans="1:24" x14ac:dyDescent="0.25">
      <c r="A24" s="74" t="s">
        <v>13</v>
      </c>
      <c r="B24" s="14" t="s">
        <v>3</v>
      </c>
      <c r="C24" s="74" t="s">
        <v>48</v>
      </c>
      <c r="D24" s="50" t="s">
        <v>24</v>
      </c>
      <c r="E24" s="169" t="s">
        <v>439</v>
      </c>
      <c r="F24" s="75" t="s">
        <v>85</v>
      </c>
      <c r="G24" s="50" t="s">
        <v>211</v>
      </c>
      <c r="H24" s="78">
        <f>VLOOKUP(F24,'PIB Municipios 2021'!F24:$AQ$132,8,FALSE)</f>
        <v>59.060638324598528</v>
      </c>
      <c r="I24" s="78">
        <f>VLOOKUP(F24,'PIB Municipios 2021'!F24:$AQ$132,13,FALSE)</f>
        <v>51.175966612083549</v>
      </c>
      <c r="J24" s="78">
        <f>VLOOKUP(F24,'PIB Municipios 2021'!F24:$AQ$132,14,FALSE)</f>
        <v>211.77626838741065</v>
      </c>
      <c r="K24" s="78">
        <f>VLOOKUP(F24,'PIB Municipios 2021'!F24:$AQ$132,17,FALSE)</f>
        <v>21.101075880772473</v>
      </c>
      <c r="L24" s="78">
        <f>VLOOKUP(F24,'PIB Municipios 2021'!F24:$AQ$132,20,FALSE)</f>
        <v>37.361848865091339</v>
      </c>
      <c r="M24" s="78">
        <f>VLOOKUP(F24,'PIB Municipios 2021'!F24:$AQ$132,23,FALSE)</f>
        <v>168.17562237452563</v>
      </c>
      <c r="N24" s="78">
        <f>VLOOKUP(F24,'PIB Municipios 2021'!F24:$AQ$132,24,FALSE)</f>
        <v>26.065297360055659</v>
      </c>
      <c r="O24" s="78">
        <f>VLOOKUP(F24,'PIB Municipios 2021'!F24:$AQ$132,25,FALSE)</f>
        <v>18.123581323534406</v>
      </c>
      <c r="P24" s="78">
        <f>VLOOKUP(F24,'PIB Municipios 2021'!F24:$AQ$132,26,FALSE)</f>
        <v>58.915454884598219</v>
      </c>
      <c r="Q24" s="78">
        <f>VLOOKUP(F24,'PIB Municipios 2021'!F24:$AQ$132,27,FALSE)</f>
        <v>75.122290320236203</v>
      </c>
      <c r="R24" s="78">
        <f>VLOOKUP(F24,'PIB Municipios 2021'!F24:$AQ$132,31,FALSE)</f>
        <v>78.602952714521919</v>
      </c>
      <c r="S24" s="78">
        <f>VLOOKUP(F24,'PIB Municipios 2021'!F24:$AQ$132,34,FALSE)</f>
        <v>32.707889316022673</v>
      </c>
      <c r="T24" s="79">
        <f t="shared" si="0"/>
        <v>838.18888636345139</v>
      </c>
      <c r="U24" s="79">
        <f t="shared" si="1"/>
        <v>5.2209959035112987E-3</v>
      </c>
      <c r="V24" s="78">
        <f>VLOOKUP(F24,'PIB Municipios 2021'!F24:$AQ$132,36,FALSE)</f>
        <v>83.058943065952249</v>
      </c>
      <c r="W24" s="79">
        <f>VLOOKUP(F24,'PIB Municipios 2021'!F24:$AQ$132,37,FALSE)</f>
        <v>921.24782942940351</v>
      </c>
      <c r="X24" s="80">
        <f t="shared" si="2"/>
        <v>5.2209959035112944E-3</v>
      </c>
    </row>
    <row r="25" spans="1:24" x14ac:dyDescent="0.25">
      <c r="A25" s="74" t="s">
        <v>13</v>
      </c>
      <c r="B25" s="14" t="s">
        <v>3</v>
      </c>
      <c r="C25" s="74" t="s">
        <v>48</v>
      </c>
      <c r="D25" s="50" t="s">
        <v>24</v>
      </c>
      <c r="E25" s="169" t="s">
        <v>439</v>
      </c>
      <c r="F25" s="75" t="s">
        <v>86</v>
      </c>
      <c r="G25" s="50" t="s">
        <v>212</v>
      </c>
      <c r="H25" s="78">
        <f>VLOOKUP(F25,'PIB Municipios 2021'!F25:$AQ$132,8,FALSE)</f>
        <v>30.501209627200428</v>
      </c>
      <c r="I25" s="78">
        <f>VLOOKUP(F25,'PIB Municipios 2021'!F25:$AQ$132,13,FALSE)</f>
        <v>106.86908890713323</v>
      </c>
      <c r="J25" s="78">
        <f>VLOOKUP(F25,'PIB Municipios 2021'!F25:$AQ$132,14,FALSE)</f>
        <v>207.09423691791142</v>
      </c>
      <c r="K25" s="78">
        <f>VLOOKUP(F25,'PIB Municipios 2021'!F25:$AQ$132,17,FALSE)</f>
        <v>22.448492659533471</v>
      </c>
      <c r="L25" s="78">
        <f>VLOOKUP(F25,'PIB Municipios 2021'!F25:$AQ$132,20,FALSE)</f>
        <v>45.546857122466072</v>
      </c>
      <c r="M25" s="78">
        <f>VLOOKUP(F25,'PIB Municipios 2021'!F25:$AQ$132,23,FALSE)</f>
        <v>32.960007786027468</v>
      </c>
      <c r="N25" s="78">
        <f>VLOOKUP(F25,'PIB Municipios 2021'!F25:$AQ$132,24,FALSE)</f>
        <v>5.4480662406778508</v>
      </c>
      <c r="O25" s="78">
        <f>VLOOKUP(F25,'PIB Municipios 2021'!F25:$AQ$132,25,FALSE)</f>
        <v>2.1005925328631925</v>
      </c>
      <c r="P25" s="78">
        <f>VLOOKUP(F25,'PIB Municipios 2021'!F25:$AQ$132,26,FALSE)</f>
        <v>18.124286461659391</v>
      </c>
      <c r="Q25" s="78">
        <f>VLOOKUP(F25,'PIB Municipios 2021'!F25:$AQ$132,27,FALSE)</f>
        <v>42.034433453727146</v>
      </c>
      <c r="R25" s="78">
        <f>VLOOKUP(F25,'PIB Municipios 2021'!F25:$AQ$132,31,FALSE)</f>
        <v>35.746286731364535</v>
      </c>
      <c r="S25" s="78">
        <f>VLOOKUP(F25,'PIB Municipios 2021'!F25:$AQ$132,34,FALSE)</f>
        <v>12.191928434082833</v>
      </c>
      <c r="T25" s="79">
        <f t="shared" si="0"/>
        <v>561.06548687464692</v>
      </c>
      <c r="U25" s="79">
        <f t="shared" si="1"/>
        <v>3.4948215804711902E-3</v>
      </c>
      <c r="V25" s="78">
        <f>VLOOKUP(F25,'PIB Municipios 2021'!F25:$AQ$132,36,FALSE)</f>
        <v>55.597857581691883</v>
      </c>
      <c r="W25" s="79">
        <f>VLOOKUP(F25,'PIB Municipios 2021'!F25:$AQ$132,37,FALSE)</f>
        <v>616.6633444563389</v>
      </c>
      <c r="X25" s="80">
        <f t="shared" si="2"/>
        <v>3.4948215804711884E-3</v>
      </c>
    </row>
    <row r="26" spans="1:24" x14ac:dyDescent="0.25">
      <c r="A26" s="74" t="s">
        <v>13</v>
      </c>
      <c r="B26" s="14" t="s">
        <v>3</v>
      </c>
      <c r="C26" s="74" t="s">
        <v>48</v>
      </c>
      <c r="D26" s="50" t="s">
        <v>24</v>
      </c>
      <c r="E26" s="169" t="s">
        <v>439</v>
      </c>
      <c r="F26" s="75" t="s">
        <v>87</v>
      </c>
      <c r="G26" s="50" t="s">
        <v>213</v>
      </c>
      <c r="H26" s="78">
        <f>VLOOKUP(F26,'PIB Municipios 2021'!F26:$AQ$132,8,FALSE)</f>
        <v>28.3051823074805</v>
      </c>
      <c r="I26" s="78">
        <f>VLOOKUP(F26,'PIB Municipios 2021'!F26:$AQ$132,13,FALSE)</f>
        <v>4.1508163107221963</v>
      </c>
      <c r="J26" s="78">
        <f>VLOOKUP(F26,'PIB Municipios 2021'!F26:$AQ$132,14,FALSE)</f>
        <v>54.291848965703103</v>
      </c>
      <c r="K26" s="78">
        <f>VLOOKUP(F26,'PIB Municipios 2021'!F26:$AQ$132,17,FALSE)</f>
        <v>9.0482203459874242</v>
      </c>
      <c r="L26" s="78">
        <f>VLOOKUP(F26,'PIB Municipios 2021'!F26:$AQ$132,20,FALSE)</f>
        <v>24.945578848515829</v>
      </c>
      <c r="M26" s="78">
        <f>VLOOKUP(F26,'PIB Municipios 2021'!F26:$AQ$132,23,FALSE)</f>
        <v>126.11031830730589</v>
      </c>
      <c r="N26" s="78">
        <f>VLOOKUP(F26,'PIB Municipios 2021'!F26:$AQ$132,24,FALSE)</f>
        <v>7.1049539420768824</v>
      </c>
      <c r="O26" s="78">
        <f>VLOOKUP(F26,'PIB Municipios 2021'!F26:$AQ$132,25,FALSE)</f>
        <v>2.7259479811494116</v>
      </c>
      <c r="P26" s="78">
        <f>VLOOKUP(F26,'PIB Municipios 2021'!F26:$AQ$132,26,FALSE)</f>
        <v>26.128067524955579</v>
      </c>
      <c r="Q26" s="78">
        <f>VLOOKUP(F26,'PIB Municipios 2021'!F26:$AQ$132,27,FALSE)</f>
        <v>35.898734038348472</v>
      </c>
      <c r="R26" s="78">
        <f>VLOOKUP(F26,'PIB Municipios 2021'!F26:$AQ$132,31,FALSE)</f>
        <v>47.159418749345804</v>
      </c>
      <c r="S26" s="78">
        <f>VLOOKUP(F26,'PIB Municipios 2021'!F26:$AQ$132,34,FALSE)</f>
        <v>6.8478276013984472</v>
      </c>
      <c r="T26" s="79">
        <f t="shared" si="0"/>
        <v>372.71691492298953</v>
      </c>
      <c r="U26" s="79">
        <f t="shared" si="1"/>
        <v>2.3216169023965116E-3</v>
      </c>
      <c r="V26" s="78">
        <f>VLOOKUP(F26,'PIB Municipios 2021'!F26:$AQ$132,36,FALSE)</f>
        <v>36.933766982544228</v>
      </c>
      <c r="W26" s="79">
        <f>VLOOKUP(F26,'PIB Municipios 2021'!F26:$AQ$132,37,FALSE)</f>
        <v>409.6506819055337</v>
      </c>
      <c r="X26" s="80">
        <f t="shared" si="2"/>
        <v>2.3216169023965094E-3</v>
      </c>
    </row>
    <row r="27" spans="1:24" x14ac:dyDescent="0.25">
      <c r="A27" s="74" t="s">
        <v>13</v>
      </c>
      <c r="B27" s="14" t="s">
        <v>3</v>
      </c>
      <c r="C27" s="74" t="s">
        <v>48</v>
      </c>
      <c r="D27" s="50" t="s">
        <v>24</v>
      </c>
      <c r="E27" s="169" t="s">
        <v>439</v>
      </c>
      <c r="F27" s="75" t="s">
        <v>88</v>
      </c>
      <c r="G27" s="50" t="s">
        <v>214</v>
      </c>
      <c r="H27" s="78">
        <f>VLOOKUP(F27,'PIB Municipios 2021'!F27:$AQ$132,8,FALSE)</f>
        <v>159.83846408746473</v>
      </c>
      <c r="I27" s="78">
        <f>VLOOKUP(F27,'PIB Municipios 2021'!F27:$AQ$132,13,FALSE)</f>
        <v>642.05439032655715</v>
      </c>
      <c r="J27" s="78">
        <f>VLOOKUP(F27,'PIB Municipios 2021'!F27:$AQ$132,14,FALSE)</f>
        <v>27.162906652613835</v>
      </c>
      <c r="K27" s="78">
        <f>VLOOKUP(F27,'PIB Municipios 2021'!F27:$AQ$132,17,FALSE)</f>
        <v>13.970121030206993</v>
      </c>
      <c r="L27" s="78">
        <f>VLOOKUP(F27,'PIB Municipios 2021'!F27:$AQ$132,20,FALSE)</f>
        <v>58.748622047085256</v>
      </c>
      <c r="M27" s="78">
        <f>VLOOKUP(F27,'PIB Municipios 2021'!F27:$AQ$132,23,FALSE)</f>
        <v>44.756532265920875</v>
      </c>
      <c r="N27" s="78">
        <f>VLOOKUP(F27,'PIB Municipios 2021'!F27:$AQ$132,24,FALSE)</f>
        <v>7.259566609115347</v>
      </c>
      <c r="O27" s="78">
        <f>VLOOKUP(F27,'PIB Municipios 2021'!F27:$AQ$132,25,FALSE)</f>
        <v>1.0302612437735845</v>
      </c>
      <c r="P27" s="78">
        <f>VLOOKUP(F27,'PIB Municipios 2021'!F27:$AQ$132,26,FALSE)</f>
        <v>26.098686154836624</v>
      </c>
      <c r="Q27" s="78">
        <f>VLOOKUP(F27,'PIB Municipios 2021'!F27:$AQ$132,27,FALSE)</f>
        <v>83.153405104795382</v>
      </c>
      <c r="R27" s="78">
        <f>VLOOKUP(F27,'PIB Municipios 2021'!F27:$AQ$132,31,FALSE)</f>
        <v>46.333484144682807</v>
      </c>
      <c r="S27" s="78">
        <f>VLOOKUP(F27,'PIB Municipios 2021'!F27:$AQ$132,34,FALSE)</f>
        <v>13.161174840969835</v>
      </c>
      <c r="T27" s="79">
        <f t="shared" si="0"/>
        <v>1123.5676145080226</v>
      </c>
      <c r="U27" s="79">
        <f t="shared" si="1"/>
        <v>6.9985918545342057E-3</v>
      </c>
      <c r="V27" s="78">
        <f>VLOOKUP(F27,'PIB Municipios 2021'!F27:$AQ$132,36,FALSE)</f>
        <v>111.33807670614193</v>
      </c>
      <c r="W27" s="79">
        <f>VLOOKUP(F27,'PIB Municipios 2021'!F27:$AQ$132,37,FALSE)</f>
        <v>1234.9056912141643</v>
      </c>
      <c r="X27" s="80">
        <f t="shared" si="2"/>
        <v>6.9985918545341997E-3</v>
      </c>
    </row>
    <row r="28" spans="1:24" x14ac:dyDescent="0.25">
      <c r="A28" s="74" t="s">
        <v>13</v>
      </c>
      <c r="B28" s="14" t="s">
        <v>3</v>
      </c>
      <c r="C28" s="74" t="s">
        <v>49</v>
      </c>
      <c r="D28" s="50" t="s">
        <v>25</v>
      </c>
      <c r="E28" s="169" t="s">
        <v>439</v>
      </c>
      <c r="F28" s="75" t="s">
        <v>89</v>
      </c>
      <c r="G28" s="50" t="s">
        <v>215</v>
      </c>
      <c r="H28" s="78">
        <f>VLOOKUP(F28,'PIB Municipios 2021'!F28:$AQ$132,8,FALSE)</f>
        <v>19.758114227166235</v>
      </c>
      <c r="I28" s="78">
        <f>VLOOKUP(F28,'PIB Municipios 2021'!F28:$AQ$132,13,FALSE)</f>
        <v>1.2239201740486556</v>
      </c>
      <c r="J28" s="78">
        <f>VLOOKUP(F28,'PIB Municipios 2021'!F28:$AQ$132,14,FALSE)</f>
        <v>6.1853346533074589</v>
      </c>
      <c r="K28" s="78">
        <f>VLOOKUP(F28,'PIB Municipios 2021'!F28:$AQ$132,17,FALSE)</f>
        <v>2.1212936924578365</v>
      </c>
      <c r="L28" s="78">
        <f>VLOOKUP(F28,'PIB Municipios 2021'!F28:$AQ$132,20,FALSE)</f>
        <v>5.6754330320459649</v>
      </c>
      <c r="M28" s="78">
        <f>VLOOKUP(F28,'PIB Municipios 2021'!F28:$AQ$132,23,FALSE)</f>
        <v>10.783431950075494</v>
      </c>
      <c r="N28" s="78">
        <f>VLOOKUP(F28,'PIB Municipios 2021'!F28:$AQ$132,24,FALSE)</f>
        <v>1.8355987186969993</v>
      </c>
      <c r="O28" s="78">
        <f>VLOOKUP(F28,'PIB Municipios 2021'!F28:$AQ$132,25,FALSE)</f>
        <v>0.75755537486597091</v>
      </c>
      <c r="P28" s="78">
        <f>VLOOKUP(F28,'PIB Municipios 2021'!F28:$AQ$132,26,FALSE)</f>
        <v>7.7595220480656968</v>
      </c>
      <c r="Q28" s="78">
        <f>VLOOKUP(F28,'PIB Municipios 2021'!F28:$AQ$132,27,FALSE)</f>
        <v>6.3441391464411678</v>
      </c>
      <c r="R28" s="78">
        <f>VLOOKUP(F28,'PIB Municipios 2021'!F28:$AQ$132,31,FALSE)</f>
        <v>12.903570968389761</v>
      </c>
      <c r="S28" s="78">
        <f>VLOOKUP(F28,'PIB Municipios 2021'!F28:$AQ$132,34,FALSE)</f>
        <v>2.7427630606126039</v>
      </c>
      <c r="T28" s="79">
        <f t="shared" si="0"/>
        <v>78.090677046173838</v>
      </c>
      <c r="U28" s="79">
        <f t="shared" si="1"/>
        <v>4.864191253231526E-4</v>
      </c>
      <c r="V28" s="78">
        <f>VLOOKUP(F28,'PIB Municipios 2021'!F28:$AQ$132,36,FALSE)</f>
        <v>7.7382666416640307</v>
      </c>
      <c r="W28" s="79">
        <f>VLOOKUP(F28,'PIB Municipios 2021'!F28:$AQ$132,37,FALSE)</f>
        <v>85.828943687837878</v>
      </c>
      <c r="X28" s="80">
        <f t="shared" si="2"/>
        <v>4.8641912532315239E-4</v>
      </c>
    </row>
    <row r="29" spans="1:24" x14ac:dyDescent="0.25">
      <c r="A29" s="74" t="s">
        <v>13</v>
      </c>
      <c r="B29" s="14" t="s">
        <v>3</v>
      </c>
      <c r="C29" s="74" t="s">
        <v>49</v>
      </c>
      <c r="D29" s="50" t="s">
        <v>25</v>
      </c>
      <c r="E29" s="169" t="s">
        <v>439</v>
      </c>
      <c r="F29" s="75" t="s">
        <v>90</v>
      </c>
      <c r="G29" s="50" t="s">
        <v>216</v>
      </c>
      <c r="H29" s="78">
        <f>VLOOKUP(F29,'PIB Municipios 2021'!F29:$AQ$132,8,FALSE)</f>
        <v>76.325625214475622</v>
      </c>
      <c r="I29" s="78">
        <f>VLOOKUP(F29,'PIB Municipios 2021'!F29:$AQ$132,13,FALSE)</f>
        <v>13.443864271427357</v>
      </c>
      <c r="J29" s="78">
        <f>VLOOKUP(F29,'PIB Municipios 2021'!F29:$AQ$132,14,FALSE)</f>
        <v>2.8510897130271835</v>
      </c>
      <c r="K29" s="78">
        <f>VLOOKUP(F29,'PIB Municipios 2021'!F29:$AQ$132,17,FALSE)</f>
        <v>1.6446958585280982</v>
      </c>
      <c r="L29" s="78">
        <f>VLOOKUP(F29,'PIB Municipios 2021'!F29:$AQ$132,20,FALSE)</f>
        <v>16.721109642075746</v>
      </c>
      <c r="M29" s="78">
        <f>VLOOKUP(F29,'PIB Municipios 2021'!F29:$AQ$132,23,FALSE)</f>
        <v>25.360643265413749</v>
      </c>
      <c r="N29" s="78">
        <f>VLOOKUP(F29,'PIB Municipios 2021'!F29:$AQ$132,24,FALSE)</f>
        <v>3.0468302572281392</v>
      </c>
      <c r="O29" s="78">
        <f>VLOOKUP(F29,'PIB Municipios 2021'!F29:$AQ$132,25,FALSE)</f>
        <v>1.6644774777448124</v>
      </c>
      <c r="P29" s="78">
        <f>VLOOKUP(F29,'PIB Municipios 2021'!F29:$AQ$132,26,FALSE)</f>
        <v>13.380170515019691</v>
      </c>
      <c r="Q29" s="78">
        <f>VLOOKUP(F29,'PIB Municipios 2021'!F29:$AQ$132,27,FALSE)</f>
        <v>15.220284271796897</v>
      </c>
      <c r="R29" s="78">
        <f>VLOOKUP(F29,'PIB Municipios 2021'!F29:$AQ$132,31,FALSE)</f>
        <v>36.616692325395732</v>
      </c>
      <c r="S29" s="78">
        <f>VLOOKUP(F29,'PIB Municipios 2021'!F29:$AQ$132,34,FALSE)</f>
        <v>4.6501988216905232</v>
      </c>
      <c r="T29" s="79">
        <f t="shared" si="0"/>
        <v>210.92568163382356</v>
      </c>
      <c r="U29" s="79">
        <f t="shared" si="1"/>
        <v>1.3138352675294311E-3</v>
      </c>
      <c r="V29" s="78">
        <f>VLOOKUP(F29,'PIB Municipios 2021'!F29:$AQ$132,36,FALSE)</f>
        <v>20.90133198732762</v>
      </c>
      <c r="W29" s="79">
        <f>VLOOKUP(F29,'PIB Municipios 2021'!F29:$AQ$132,37,FALSE)</f>
        <v>231.82701362115114</v>
      </c>
      <c r="X29" s="80">
        <f t="shared" si="2"/>
        <v>1.31383526752943E-3</v>
      </c>
    </row>
    <row r="30" spans="1:24" x14ac:dyDescent="0.25">
      <c r="A30" s="74" t="s">
        <v>14</v>
      </c>
      <c r="B30" s="14" t="s">
        <v>4</v>
      </c>
      <c r="C30" s="74" t="s">
        <v>49</v>
      </c>
      <c r="D30" s="50" t="s">
        <v>25</v>
      </c>
      <c r="E30" s="169" t="s">
        <v>439</v>
      </c>
      <c r="F30" s="75" t="s">
        <v>91</v>
      </c>
      <c r="G30" s="50" t="s">
        <v>217</v>
      </c>
      <c r="H30" s="78">
        <f>VLOOKUP(F30,'PIB Municipios 2021'!F30:$AQ$132,8,FALSE)</f>
        <v>7.5378341469514236</v>
      </c>
      <c r="I30" s="78">
        <f>VLOOKUP(F30,'PIB Municipios 2021'!F30:$AQ$132,13,FALSE)</f>
        <v>0.52173248079220258</v>
      </c>
      <c r="J30" s="78">
        <f>VLOOKUP(F30,'PIB Municipios 2021'!F30:$AQ$132,14,FALSE)</f>
        <v>38.347876290319427</v>
      </c>
      <c r="K30" s="78">
        <f>VLOOKUP(F30,'PIB Municipios 2021'!F30:$AQ$132,17,FALSE)</f>
        <v>6.9933071868045573</v>
      </c>
      <c r="L30" s="78">
        <f>VLOOKUP(F30,'PIB Municipios 2021'!F30:$AQ$132,20,FALSE)</f>
        <v>24.378375335624085</v>
      </c>
      <c r="M30" s="78">
        <f>VLOOKUP(F30,'PIB Municipios 2021'!F30:$AQ$132,23,FALSE)</f>
        <v>31.118096096501773</v>
      </c>
      <c r="N30" s="78">
        <f>VLOOKUP(F30,'PIB Municipios 2021'!F30:$AQ$132,24,FALSE)</f>
        <v>5.7946847152407752</v>
      </c>
      <c r="O30" s="78">
        <f>VLOOKUP(F30,'PIB Municipios 2021'!F30:$AQ$132,25,FALSE)</f>
        <v>2.472269388559603</v>
      </c>
      <c r="P30" s="78">
        <f>VLOOKUP(F30,'PIB Municipios 2021'!F30:$AQ$132,26,FALSE)</f>
        <v>16.506994605021873</v>
      </c>
      <c r="Q30" s="78">
        <f>VLOOKUP(F30,'PIB Municipios 2021'!F30:$AQ$132,27,FALSE)</f>
        <v>15.976551434377773</v>
      </c>
      <c r="R30" s="78">
        <f>VLOOKUP(F30,'PIB Municipios 2021'!F30:$AQ$132,31,FALSE)</f>
        <v>24.478483735529629</v>
      </c>
      <c r="S30" s="78">
        <f>VLOOKUP(F30,'PIB Municipios 2021'!F30:$AQ$132,34,FALSE)</f>
        <v>6.289470980710985</v>
      </c>
      <c r="T30" s="79">
        <f t="shared" si="0"/>
        <v>180.41567639643409</v>
      </c>
      <c r="U30" s="79">
        <f t="shared" si="1"/>
        <v>1.1237914540739437E-3</v>
      </c>
      <c r="V30" s="78">
        <f>VLOOKUP(F30,'PIB Municipios 2021'!F30:$AQ$132,36,FALSE)</f>
        <v>17.877993418680216</v>
      </c>
      <c r="W30" s="79">
        <f>VLOOKUP(F30,'PIB Municipios 2021'!F30:$AQ$132,37,FALSE)</f>
        <v>198.29366981511427</v>
      </c>
      <c r="X30" s="80">
        <f t="shared" si="2"/>
        <v>1.1237914540739426E-3</v>
      </c>
    </row>
    <row r="31" spans="1:24" x14ac:dyDescent="0.25">
      <c r="A31" s="74" t="s">
        <v>14</v>
      </c>
      <c r="B31" s="14" t="s">
        <v>4</v>
      </c>
      <c r="C31" s="74" t="s">
        <v>49</v>
      </c>
      <c r="D31" s="50" t="s">
        <v>25</v>
      </c>
      <c r="E31" s="169" t="s">
        <v>439</v>
      </c>
      <c r="F31" s="75" t="s">
        <v>92</v>
      </c>
      <c r="G31" s="50" t="s">
        <v>218</v>
      </c>
      <c r="H31" s="78">
        <f>VLOOKUP(F31,'PIB Municipios 2021'!F31:$AQ$132,8,FALSE)</f>
        <v>101.80120598809091</v>
      </c>
      <c r="I31" s="78">
        <f>VLOOKUP(F31,'PIB Municipios 2021'!F31:$AQ$132,13,FALSE)</f>
        <v>9.5424380288679238</v>
      </c>
      <c r="J31" s="78">
        <f>VLOOKUP(F31,'PIB Municipios 2021'!F31:$AQ$132,14,FALSE)</f>
        <v>24.851349492382159</v>
      </c>
      <c r="K31" s="78">
        <f>VLOOKUP(F31,'PIB Municipios 2021'!F31:$AQ$132,17,FALSE)</f>
        <v>17.756509894431613</v>
      </c>
      <c r="L31" s="78">
        <f>VLOOKUP(F31,'PIB Municipios 2021'!F31:$AQ$132,20,FALSE)</f>
        <v>22.145493635765305</v>
      </c>
      <c r="M31" s="78">
        <f>VLOOKUP(F31,'PIB Municipios 2021'!F31:$AQ$132,23,FALSE)</f>
        <v>53.908505045278908</v>
      </c>
      <c r="N31" s="78">
        <f>VLOOKUP(F31,'PIB Municipios 2021'!F31:$AQ$132,24,FALSE)</f>
        <v>8.8112528800445684</v>
      </c>
      <c r="O31" s="78">
        <f>VLOOKUP(F31,'PIB Municipios 2021'!F31:$AQ$132,25,FALSE)</f>
        <v>2.4263216014523463</v>
      </c>
      <c r="P31" s="78">
        <f>VLOOKUP(F31,'PIB Municipios 2021'!F31:$AQ$132,26,FALSE)</f>
        <v>33.920151058235298</v>
      </c>
      <c r="Q31" s="78">
        <f>VLOOKUP(F31,'PIB Municipios 2021'!F31:$AQ$132,27,FALSE)</f>
        <v>33.611135005393699</v>
      </c>
      <c r="R31" s="78">
        <f>VLOOKUP(F31,'PIB Municipios 2021'!F31:$AQ$132,31,FALSE)</f>
        <v>71.774875918187689</v>
      </c>
      <c r="S31" s="78">
        <f>VLOOKUP(F31,'PIB Municipios 2021'!F31:$AQ$132,34,FALSE)</f>
        <v>15.728742817535203</v>
      </c>
      <c r="T31" s="79">
        <f t="shared" si="0"/>
        <v>396.27798136566565</v>
      </c>
      <c r="U31" s="79">
        <f t="shared" si="1"/>
        <v>2.4683764614659089E-3</v>
      </c>
      <c r="V31" s="78">
        <f>VLOOKUP(F31,'PIB Municipios 2021'!F31:$AQ$132,36,FALSE)</f>
        <v>39.268511940480579</v>
      </c>
      <c r="W31" s="79">
        <f>VLOOKUP(F31,'PIB Municipios 2021'!F31:$AQ$132,37,FALSE)</f>
        <v>435.5464933061462</v>
      </c>
      <c r="X31" s="80">
        <f t="shared" si="2"/>
        <v>2.4683764614659071E-3</v>
      </c>
    </row>
    <row r="32" spans="1:24" x14ac:dyDescent="0.25">
      <c r="A32" s="74" t="s">
        <v>14</v>
      </c>
      <c r="B32" s="14" t="s">
        <v>4</v>
      </c>
      <c r="C32" s="74" t="s">
        <v>49</v>
      </c>
      <c r="D32" s="50" t="s">
        <v>25</v>
      </c>
      <c r="E32" s="169" t="s">
        <v>439</v>
      </c>
      <c r="F32" s="75" t="s">
        <v>93</v>
      </c>
      <c r="G32" s="50" t="s">
        <v>219</v>
      </c>
      <c r="H32" s="78">
        <f>VLOOKUP(F32,'PIB Municipios 2021'!F32:$AQ$132,8,FALSE)</f>
        <v>122.13016465539467</v>
      </c>
      <c r="I32" s="78">
        <f>VLOOKUP(F32,'PIB Municipios 2021'!F32:$AQ$132,13,FALSE)</f>
        <v>132.07686875059105</v>
      </c>
      <c r="J32" s="78">
        <f>VLOOKUP(F32,'PIB Municipios 2021'!F32:$AQ$132,14,FALSE)</f>
        <v>60.8709096171917</v>
      </c>
      <c r="K32" s="78">
        <f>VLOOKUP(F32,'PIB Municipios 2021'!F32:$AQ$132,17,FALSE)</f>
        <v>37.05863716705452</v>
      </c>
      <c r="L32" s="78">
        <f>VLOOKUP(F32,'PIB Municipios 2021'!F32:$AQ$132,20,FALSE)</f>
        <v>39.710689073945687</v>
      </c>
      <c r="M32" s="78">
        <f>VLOOKUP(F32,'PIB Municipios 2021'!F32:$AQ$132,23,FALSE)</f>
        <v>31.751684630161041</v>
      </c>
      <c r="N32" s="78">
        <f>VLOOKUP(F32,'PIB Municipios 2021'!F32:$AQ$132,24,FALSE)</f>
        <v>3.9271163046781186</v>
      </c>
      <c r="O32" s="78">
        <f>VLOOKUP(F32,'PIB Municipios 2021'!F32:$AQ$132,25,FALSE)</f>
        <v>1.1027961654502159</v>
      </c>
      <c r="P32" s="78">
        <f>VLOOKUP(F32,'PIB Municipios 2021'!F32:$AQ$132,26,FALSE)</f>
        <v>17.526996768673406</v>
      </c>
      <c r="Q32" s="78">
        <f>VLOOKUP(F32,'PIB Municipios 2021'!F32:$AQ$132,27,FALSE)</f>
        <v>30.759893185655173</v>
      </c>
      <c r="R32" s="78">
        <f>VLOOKUP(F32,'PIB Municipios 2021'!F32:$AQ$132,31,FALSE)</f>
        <v>21.663883937371089</v>
      </c>
      <c r="S32" s="78">
        <f>VLOOKUP(F32,'PIB Municipios 2021'!F32:$AQ$132,34,FALSE)</f>
        <v>6.006595242866597</v>
      </c>
      <c r="T32" s="79">
        <f t="shared" si="0"/>
        <v>504.58623549903336</v>
      </c>
      <c r="U32" s="79">
        <f t="shared" si="1"/>
        <v>3.1430178941388473E-3</v>
      </c>
      <c r="V32" s="78">
        <f>VLOOKUP(F32,'PIB Municipios 2021'!F32:$AQ$132,36,FALSE)</f>
        <v>50.001139466318804</v>
      </c>
      <c r="W32" s="79">
        <f>VLOOKUP(F32,'PIB Municipios 2021'!F32:$AQ$132,37,FALSE)</f>
        <v>554.58737496535207</v>
      </c>
      <c r="X32" s="80">
        <f t="shared" si="2"/>
        <v>3.1430178941388447E-3</v>
      </c>
    </row>
    <row r="33" spans="1:24" x14ac:dyDescent="0.25">
      <c r="A33" s="74" t="s">
        <v>14</v>
      </c>
      <c r="B33" s="14" t="s">
        <v>4</v>
      </c>
      <c r="C33" s="74" t="s">
        <v>50</v>
      </c>
      <c r="D33" s="50" t="s">
        <v>26</v>
      </c>
      <c r="E33" s="169" t="s">
        <v>439</v>
      </c>
      <c r="F33" s="75" t="s">
        <v>94</v>
      </c>
      <c r="G33" s="50" t="s">
        <v>220</v>
      </c>
      <c r="H33" s="78">
        <f>VLOOKUP(F33,'PIB Municipios 2021'!F33:$AQ$132,8,FALSE)</f>
        <v>56.114290527909979</v>
      </c>
      <c r="I33" s="78">
        <f>VLOOKUP(F33,'PIB Municipios 2021'!F33:$AQ$132,13,FALSE)</f>
        <v>34.362939464457078</v>
      </c>
      <c r="J33" s="78">
        <f>VLOOKUP(F33,'PIB Municipios 2021'!F33:$AQ$132,14,FALSE)</f>
        <v>14.30422114445255</v>
      </c>
      <c r="K33" s="78">
        <f>VLOOKUP(F33,'PIB Municipios 2021'!F33:$AQ$132,17,FALSE)</f>
        <v>339.97408263899729</v>
      </c>
      <c r="L33" s="78">
        <f>VLOOKUP(F33,'PIB Municipios 2021'!F33:$AQ$132,20,FALSE)</f>
        <v>32.893576274438459</v>
      </c>
      <c r="M33" s="78">
        <f>VLOOKUP(F33,'PIB Municipios 2021'!F33:$AQ$132,23,FALSE)</f>
        <v>79.696822776330976</v>
      </c>
      <c r="N33" s="78">
        <f>VLOOKUP(F33,'PIB Municipios 2021'!F33:$AQ$132,24,FALSE)</f>
        <v>9.1598412690593509</v>
      </c>
      <c r="O33" s="78">
        <f>VLOOKUP(F33,'PIB Municipios 2021'!F33:$AQ$132,25,FALSE)</f>
        <v>2.7693902277889326</v>
      </c>
      <c r="P33" s="78">
        <f>VLOOKUP(F33,'PIB Municipios 2021'!F33:$AQ$132,26,FALSE)</f>
        <v>35.783679374698771</v>
      </c>
      <c r="Q33" s="78">
        <f>VLOOKUP(F33,'PIB Municipios 2021'!F33:$AQ$132,27,FALSE)</f>
        <v>53.377377272877993</v>
      </c>
      <c r="R33" s="78">
        <f>VLOOKUP(F33,'PIB Municipios 2021'!F33:$AQ$132,31,FALSE)</f>
        <v>60.704761133238542</v>
      </c>
      <c r="S33" s="78">
        <f>VLOOKUP(F33,'PIB Municipios 2021'!F33:$AQ$132,34,FALSE)</f>
        <v>17.629444636930188</v>
      </c>
      <c r="T33" s="79">
        <f t="shared" si="0"/>
        <v>736.77042674118002</v>
      </c>
      <c r="U33" s="79">
        <f t="shared" si="1"/>
        <v>4.5892703213151354E-3</v>
      </c>
      <c r="V33" s="78">
        <f>VLOOKUP(F33,'PIB Municipios 2021'!F33:$AQ$132,36,FALSE)</f>
        <v>73.009048345742173</v>
      </c>
      <c r="W33" s="79">
        <f>VLOOKUP(F33,'PIB Municipios 2021'!F33:$AQ$132,37,FALSE)</f>
        <v>809.77947508692216</v>
      </c>
      <c r="X33" s="80">
        <f t="shared" si="2"/>
        <v>4.5892703213151319E-3</v>
      </c>
    </row>
    <row r="34" spans="1:24" x14ac:dyDescent="0.25">
      <c r="A34" s="74" t="s">
        <v>14</v>
      </c>
      <c r="B34" s="14" t="s">
        <v>4</v>
      </c>
      <c r="C34" s="74" t="s">
        <v>50</v>
      </c>
      <c r="D34" s="50" t="s">
        <v>26</v>
      </c>
      <c r="E34" s="169" t="s">
        <v>440</v>
      </c>
      <c r="F34" s="75" t="s">
        <v>95</v>
      </c>
      <c r="G34" s="50" t="s">
        <v>221</v>
      </c>
      <c r="H34" s="78">
        <f>VLOOKUP(F34,'PIB Municipios 2021'!F34:$AQ$132,8,FALSE)</f>
        <v>40.303775598902632</v>
      </c>
      <c r="I34" s="78">
        <f>VLOOKUP(F34,'PIB Municipios 2021'!F34:$AQ$132,13,FALSE)</f>
        <v>14.234659767384514</v>
      </c>
      <c r="J34" s="78">
        <f>VLOOKUP(F34,'PIB Municipios 2021'!F34:$AQ$132,14,FALSE)</f>
        <v>3.5542756308231964</v>
      </c>
      <c r="K34" s="78">
        <f>VLOOKUP(F34,'PIB Municipios 2021'!F34:$AQ$132,17,FALSE)</f>
        <v>2.1674412568207364</v>
      </c>
      <c r="L34" s="78">
        <f>VLOOKUP(F34,'PIB Municipios 2021'!F34:$AQ$132,20,FALSE)</f>
        <v>22.154223819299951</v>
      </c>
      <c r="M34" s="78">
        <f>VLOOKUP(F34,'PIB Municipios 2021'!F34:$AQ$132,23,FALSE)</f>
        <v>33.170619173210767</v>
      </c>
      <c r="N34" s="78">
        <f>VLOOKUP(F34,'PIB Municipios 2021'!F34:$AQ$132,24,FALSE)</f>
        <v>4.2598005307164906</v>
      </c>
      <c r="O34" s="78">
        <f>VLOOKUP(F34,'PIB Municipios 2021'!F34:$AQ$132,25,FALSE)</f>
        <v>1.7885918470804207</v>
      </c>
      <c r="P34" s="78">
        <f>VLOOKUP(F34,'PIB Municipios 2021'!F34:$AQ$132,26,FALSE)</f>
        <v>17.854524769477386</v>
      </c>
      <c r="Q34" s="78">
        <f>VLOOKUP(F34,'PIB Municipios 2021'!F34:$AQ$132,27,FALSE)</f>
        <v>15.863170962248946</v>
      </c>
      <c r="R34" s="78">
        <f>VLOOKUP(F34,'PIB Municipios 2021'!F34:$AQ$132,31,FALSE)</f>
        <v>35.208647610835001</v>
      </c>
      <c r="S34" s="78">
        <f>VLOOKUP(F34,'PIB Municipios 2021'!F34:$AQ$132,34,FALSE)</f>
        <v>7.982401137741137</v>
      </c>
      <c r="T34" s="79">
        <f t="shared" si="0"/>
        <v>198.54213210454117</v>
      </c>
      <c r="U34" s="79">
        <f t="shared" si="1"/>
        <v>1.2366993588873814E-3</v>
      </c>
      <c r="V34" s="78">
        <f>VLOOKUP(F34,'PIB Municipios 2021'!F34:$AQ$132,36,FALSE)</f>
        <v>19.674204603463615</v>
      </c>
      <c r="W34" s="79">
        <f>VLOOKUP(F34,'PIB Municipios 2021'!F34:$AQ$132,37,FALSE)</f>
        <v>218.21633670800477</v>
      </c>
      <c r="X34" s="80">
        <f t="shared" si="2"/>
        <v>1.2366993588873805E-3</v>
      </c>
    </row>
    <row r="35" spans="1:24" x14ac:dyDescent="0.25">
      <c r="A35" s="74" t="s">
        <v>14</v>
      </c>
      <c r="B35" s="14" t="s">
        <v>4</v>
      </c>
      <c r="C35" s="74" t="s">
        <v>50</v>
      </c>
      <c r="D35" s="50" t="s">
        <v>26</v>
      </c>
      <c r="E35" s="169" t="s">
        <v>440</v>
      </c>
      <c r="F35" s="75" t="s">
        <v>96</v>
      </c>
      <c r="G35" s="50" t="s">
        <v>222</v>
      </c>
      <c r="H35" s="78">
        <f>VLOOKUP(F35,'PIB Municipios 2021'!F35:$AQ$132,8,FALSE)</f>
        <v>34.47640862408759</v>
      </c>
      <c r="I35" s="78">
        <f>VLOOKUP(F35,'PIB Municipios 2021'!F35:$AQ$132,13,FALSE)</f>
        <v>3.7397264606760188</v>
      </c>
      <c r="J35" s="78">
        <f>VLOOKUP(F35,'PIB Municipios 2021'!F35:$AQ$132,14,FALSE)</f>
        <v>3.3934889165014752</v>
      </c>
      <c r="K35" s="78">
        <f>VLOOKUP(F35,'PIB Municipios 2021'!F35:$AQ$132,17,FALSE)</f>
        <v>1.4165228383083828</v>
      </c>
      <c r="L35" s="78">
        <f>VLOOKUP(F35,'PIB Municipios 2021'!F35:$AQ$132,20,FALSE)</f>
        <v>3.7235078799092025</v>
      </c>
      <c r="M35" s="78">
        <f>VLOOKUP(F35,'PIB Municipios 2021'!F35:$AQ$132,23,FALSE)</f>
        <v>18.157593812593866</v>
      </c>
      <c r="N35" s="78">
        <f>VLOOKUP(F35,'PIB Municipios 2021'!F35:$AQ$132,24,FALSE)</f>
        <v>2.3774683315364027</v>
      </c>
      <c r="O35" s="78">
        <f>VLOOKUP(F35,'PIB Municipios 2021'!F35:$AQ$132,25,FALSE)</f>
        <v>0.44718888200873896</v>
      </c>
      <c r="P35" s="78">
        <f>VLOOKUP(F35,'PIB Municipios 2021'!F35:$AQ$132,26,FALSE)</f>
        <v>9.187848439807242</v>
      </c>
      <c r="Q35" s="78">
        <f>VLOOKUP(F35,'PIB Municipios 2021'!F35:$AQ$132,27,FALSE)</f>
        <v>9.8511537685100006</v>
      </c>
      <c r="R35" s="78">
        <f>VLOOKUP(F35,'PIB Municipios 2021'!F35:$AQ$132,31,FALSE)</f>
        <v>23.981509311296509</v>
      </c>
      <c r="S35" s="78">
        <f>VLOOKUP(F35,'PIB Municipios 2021'!F35:$AQ$132,34,FALSE)</f>
        <v>5.2263315735144404</v>
      </c>
      <c r="T35" s="79">
        <f t="shared" si="0"/>
        <v>115.97874883874987</v>
      </c>
      <c r="U35" s="79">
        <f t="shared" si="1"/>
        <v>7.2242018766031956E-4</v>
      </c>
      <c r="V35" s="78">
        <f>VLOOKUP(F35,'PIB Municipios 2021'!F35:$AQ$132,36,FALSE)</f>
        <v>11.492722527558135</v>
      </c>
      <c r="W35" s="79">
        <f>VLOOKUP(F35,'PIB Municipios 2021'!F35:$AQ$132,37,FALSE)</f>
        <v>127.47147136630801</v>
      </c>
      <c r="X35" s="80">
        <f t="shared" si="2"/>
        <v>7.2242018766031913E-4</v>
      </c>
    </row>
    <row r="36" spans="1:24" x14ac:dyDescent="0.25">
      <c r="A36" s="74" t="s">
        <v>14</v>
      </c>
      <c r="B36" s="14" t="s">
        <v>4</v>
      </c>
      <c r="C36" s="74" t="s">
        <v>50</v>
      </c>
      <c r="D36" s="50" t="s">
        <v>26</v>
      </c>
      <c r="E36" s="169" t="s">
        <v>440</v>
      </c>
      <c r="F36" s="75" t="s">
        <v>97</v>
      </c>
      <c r="G36" s="50" t="s">
        <v>223</v>
      </c>
      <c r="H36" s="78">
        <f>VLOOKUP(F36,'PIB Municipios 2021'!F36:$AQ$132,8,FALSE)</f>
        <v>129.77395774191254</v>
      </c>
      <c r="I36" s="78">
        <f>VLOOKUP(F36,'PIB Municipios 2021'!F36:$AQ$132,13,FALSE)</f>
        <v>2.6832864404059427</v>
      </c>
      <c r="J36" s="78">
        <f>VLOOKUP(F36,'PIB Municipios 2021'!F36:$AQ$132,14,FALSE)</f>
        <v>13.732782038658508</v>
      </c>
      <c r="K36" s="78">
        <f>VLOOKUP(F36,'PIB Municipios 2021'!F36:$AQ$132,17,FALSE)</f>
        <v>2.9531834781796338</v>
      </c>
      <c r="L36" s="78">
        <f>VLOOKUP(F36,'PIB Municipios 2021'!F36:$AQ$132,20,FALSE)</f>
        <v>32.609494364838078</v>
      </c>
      <c r="M36" s="78">
        <f>VLOOKUP(F36,'PIB Municipios 2021'!F36:$AQ$132,23,FALSE)</f>
        <v>46.789561127161306</v>
      </c>
      <c r="N36" s="78">
        <f>VLOOKUP(F36,'PIB Municipios 2021'!F36:$AQ$132,24,FALSE)</f>
        <v>7.8224814091053929</v>
      </c>
      <c r="O36" s="78">
        <f>VLOOKUP(F36,'PIB Municipios 2021'!F36:$AQ$132,25,FALSE)</f>
        <v>2.7993187029180167</v>
      </c>
      <c r="P36" s="78">
        <f>VLOOKUP(F36,'PIB Municipios 2021'!F36:$AQ$132,26,FALSE)</f>
        <v>34.237852428487734</v>
      </c>
      <c r="Q36" s="78">
        <f>VLOOKUP(F36,'PIB Municipios 2021'!F36:$AQ$132,27,FALSE)</f>
        <v>27.575952749301603</v>
      </c>
      <c r="R36" s="78">
        <f>VLOOKUP(F36,'PIB Municipios 2021'!F36:$AQ$132,31,FALSE)</f>
        <v>76.545871806878665</v>
      </c>
      <c r="S36" s="78">
        <f>VLOOKUP(F36,'PIB Municipios 2021'!F36:$AQ$132,34,FALSE)</f>
        <v>17.393743246019564</v>
      </c>
      <c r="T36" s="79">
        <f t="shared" si="0"/>
        <v>394.91748553386697</v>
      </c>
      <c r="U36" s="79">
        <f t="shared" si="1"/>
        <v>2.4599020671138404E-3</v>
      </c>
      <c r="V36" s="78">
        <f>VLOOKUP(F36,'PIB Municipios 2021'!F36:$AQ$132,36,FALSE)</f>
        <v>39.133695853470535</v>
      </c>
      <c r="W36" s="79">
        <f>VLOOKUP(F36,'PIB Municipios 2021'!F36:$AQ$132,37,FALSE)</f>
        <v>434.05118138733752</v>
      </c>
      <c r="X36" s="80">
        <f t="shared" si="2"/>
        <v>2.4599020671138391E-3</v>
      </c>
    </row>
    <row r="37" spans="1:24" x14ac:dyDescent="0.25">
      <c r="A37" s="74" t="s">
        <v>14</v>
      </c>
      <c r="B37" s="14" t="s">
        <v>4</v>
      </c>
      <c r="C37" s="74" t="s">
        <v>51</v>
      </c>
      <c r="D37" s="50" t="s">
        <v>27</v>
      </c>
      <c r="E37" s="169" t="s">
        <v>440</v>
      </c>
      <c r="F37" s="75" t="s">
        <v>98</v>
      </c>
      <c r="G37" s="50" t="s">
        <v>224</v>
      </c>
      <c r="H37" s="78">
        <f>VLOOKUP(F37,'PIB Municipios 2021'!F37:$AQ$132,8,FALSE)</f>
        <v>50.143727871213855</v>
      </c>
      <c r="I37" s="78">
        <f>VLOOKUP(F37,'PIB Municipios 2021'!F37:$AQ$132,13,FALSE)</f>
        <v>537.24188860789172</v>
      </c>
      <c r="J37" s="78">
        <f>VLOOKUP(F37,'PIB Municipios 2021'!F37:$AQ$132,14,FALSE)</f>
        <v>177.58383109825274</v>
      </c>
      <c r="K37" s="78">
        <f>VLOOKUP(F37,'PIB Municipios 2021'!F37:$AQ$132,17,FALSE)</f>
        <v>20.175014044799383</v>
      </c>
      <c r="L37" s="78">
        <f>VLOOKUP(F37,'PIB Municipios 2021'!F37:$AQ$132,20,FALSE)</f>
        <v>34.177864761864079</v>
      </c>
      <c r="M37" s="78">
        <f>VLOOKUP(F37,'PIB Municipios 2021'!F37:$AQ$132,23,FALSE)</f>
        <v>119.496824357078</v>
      </c>
      <c r="N37" s="78">
        <f>VLOOKUP(F37,'PIB Municipios 2021'!F37:$AQ$132,24,FALSE)</f>
        <v>25.201956216416111</v>
      </c>
      <c r="O37" s="78">
        <f>VLOOKUP(F37,'PIB Municipios 2021'!F37:$AQ$132,25,FALSE)</f>
        <v>8.3768264612593182</v>
      </c>
      <c r="P37" s="78">
        <f>VLOOKUP(F37,'PIB Municipios 2021'!F37:$AQ$132,26,FALSE)</f>
        <v>61.631699330999119</v>
      </c>
      <c r="Q37" s="78">
        <f>VLOOKUP(F37,'PIB Municipios 2021'!F37:$AQ$132,27,FALSE)</f>
        <v>108.4736915852942</v>
      </c>
      <c r="R37" s="78">
        <f>VLOOKUP(F37,'PIB Municipios 2021'!F37:$AQ$132,31,FALSE)</f>
        <v>86.173355199308901</v>
      </c>
      <c r="S37" s="78">
        <f>VLOOKUP(F37,'PIB Municipios 2021'!F37:$AQ$132,34,FALSE)</f>
        <v>26.275977076937487</v>
      </c>
      <c r="T37" s="79">
        <f t="shared" si="0"/>
        <v>1254.952656611315</v>
      </c>
      <c r="U37" s="79">
        <f t="shared" si="1"/>
        <v>7.8169763234336252E-3</v>
      </c>
      <c r="V37" s="78">
        <f>VLOOKUP(F37,'PIB Municipios 2021'!F37:$AQ$132,36,FALSE)</f>
        <v>124.35746041465271</v>
      </c>
      <c r="W37" s="79">
        <f>VLOOKUP(F37,'PIB Municipios 2021'!F37:$AQ$132,37,FALSE)</f>
        <v>1379.3101170259677</v>
      </c>
      <c r="X37" s="80">
        <f t="shared" si="2"/>
        <v>7.8169763234336199E-3</v>
      </c>
    </row>
    <row r="38" spans="1:24" x14ac:dyDescent="0.25">
      <c r="A38" s="74" t="s">
        <v>14</v>
      </c>
      <c r="B38" s="14" t="s">
        <v>4</v>
      </c>
      <c r="C38" s="74" t="s">
        <v>51</v>
      </c>
      <c r="D38" s="50" t="s">
        <v>27</v>
      </c>
      <c r="E38" s="169" t="s">
        <v>440</v>
      </c>
      <c r="F38" s="75" t="s">
        <v>99</v>
      </c>
      <c r="G38" s="50" t="s">
        <v>225</v>
      </c>
      <c r="H38" s="78">
        <f>VLOOKUP(F38,'PIB Municipios 2021'!F38:$AQ$132,8,FALSE)</f>
        <v>136.00397422580619</v>
      </c>
      <c r="I38" s="78">
        <f>VLOOKUP(F38,'PIB Municipios 2021'!F38:$AQ$132,13,FALSE)</f>
        <v>1064.1732668339105</v>
      </c>
      <c r="J38" s="78">
        <f>VLOOKUP(F38,'PIB Municipios 2021'!F38:$AQ$132,14,FALSE)</f>
        <v>82.935108863466169</v>
      </c>
      <c r="K38" s="78">
        <f>VLOOKUP(F38,'PIB Municipios 2021'!F38:$AQ$132,17,FALSE)</f>
        <v>10.93901365499568</v>
      </c>
      <c r="L38" s="78">
        <f>VLOOKUP(F38,'PIB Municipios 2021'!F38:$AQ$132,20,FALSE)</f>
        <v>50.271578135705219</v>
      </c>
      <c r="M38" s="78">
        <f>VLOOKUP(F38,'PIB Municipios 2021'!F38:$AQ$132,23,FALSE)</f>
        <v>97.289051719365077</v>
      </c>
      <c r="N38" s="78">
        <f>VLOOKUP(F38,'PIB Municipios 2021'!F38:$AQ$132,24,FALSE)</f>
        <v>13.917891536763515</v>
      </c>
      <c r="O38" s="78">
        <f>VLOOKUP(F38,'PIB Municipios 2021'!F38:$AQ$132,25,FALSE)</f>
        <v>3.6778367022411991</v>
      </c>
      <c r="P38" s="78">
        <f>VLOOKUP(F38,'PIB Municipios 2021'!F38:$AQ$132,26,FALSE)</f>
        <v>44.31549330018332</v>
      </c>
      <c r="Q38" s="78">
        <f>VLOOKUP(F38,'PIB Municipios 2021'!F38:$AQ$132,27,FALSE)</f>
        <v>137.88120887570489</v>
      </c>
      <c r="R38" s="78">
        <f>VLOOKUP(F38,'PIB Municipios 2021'!F38:$AQ$132,31,FALSE)</f>
        <v>79.588417821863757</v>
      </c>
      <c r="S38" s="78">
        <f>VLOOKUP(F38,'PIB Municipios 2021'!F38:$AQ$132,34,FALSE)</f>
        <v>21.852117108407665</v>
      </c>
      <c r="T38" s="79">
        <f t="shared" si="0"/>
        <v>1742.844958778413</v>
      </c>
      <c r="U38" s="79">
        <f t="shared" si="1"/>
        <v>1.0856009353352104E-2</v>
      </c>
      <c r="V38" s="78">
        <f>VLOOKUP(F38,'PIB Municipios 2021'!F38:$AQ$132,36,FALSE)</f>
        <v>172.70434213463014</v>
      </c>
      <c r="W38" s="79">
        <f>VLOOKUP(F38,'PIB Municipios 2021'!F38:$AQ$132,37,FALSE)</f>
        <v>1915.5493009130435</v>
      </c>
      <c r="X38" s="80">
        <f t="shared" si="2"/>
        <v>1.0856009353352099E-2</v>
      </c>
    </row>
    <row r="39" spans="1:24" x14ac:dyDescent="0.25">
      <c r="A39" s="74" t="s">
        <v>14</v>
      </c>
      <c r="B39" s="14" t="s">
        <v>4</v>
      </c>
      <c r="C39" s="74" t="s">
        <v>52</v>
      </c>
      <c r="D39" s="50" t="s">
        <v>28</v>
      </c>
      <c r="E39" s="169" t="s">
        <v>439</v>
      </c>
      <c r="F39" s="75" t="s">
        <v>100</v>
      </c>
      <c r="G39" s="50" t="s">
        <v>226</v>
      </c>
      <c r="H39" s="78">
        <f>VLOOKUP(F39,'PIB Municipios 2021'!F39:$AQ$132,8,FALSE)</f>
        <v>33.669924131735556</v>
      </c>
      <c r="I39" s="78">
        <f>VLOOKUP(F39,'PIB Municipios 2021'!F39:$AQ$132,13,FALSE)</f>
        <v>43.168781105734183</v>
      </c>
      <c r="J39" s="78">
        <f>VLOOKUP(F39,'PIB Municipios 2021'!F39:$AQ$132,14,FALSE)</f>
        <v>5.4128417951236711</v>
      </c>
      <c r="K39" s="78">
        <f>VLOOKUP(F39,'PIB Municipios 2021'!F39:$AQ$132,17,FALSE)</f>
        <v>196.09133716960181</v>
      </c>
      <c r="L39" s="78">
        <f>VLOOKUP(F39,'PIB Municipios 2021'!F39:$AQ$132,20,FALSE)</f>
        <v>26.832297223192104</v>
      </c>
      <c r="M39" s="78">
        <f>VLOOKUP(F39,'PIB Municipios 2021'!F39:$AQ$132,23,FALSE)</f>
        <v>53.069138940724116</v>
      </c>
      <c r="N39" s="78">
        <f>VLOOKUP(F39,'PIB Municipios 2021'!F39:$AQ$132,24,FALSE)</f>
        <v>6.7208179541134649</v>
      </c>
      <c r="O39" s="78">
        <f>VLOOKUP(F39,'PIB Municipios 2021'!F39:$AQ$132,25,FALSE)</f>
        <v>1.3718386599995631</v>
      </c>
      <c r="P39" s="78">
        <f>VLOOKUP(F39,'PIB Municipios 2021'!F39:$AQ$132,26,FALSE)</f>
        <v>23.263926235232372</v>
      </c>
      <c r="Q39" s="78">
        <f>VLOOKUP(F39,'PIB Municipios 2021'!F39:$AQ$132,27,FALSE)</f>
        <v>37.624242957631111</v>
      </c>
      <c r="R39" s="78">
        <f>VLOOKUP(F39,'PIB Municipios 2021'!F39:$AQ$132,31,FALSE)</f>
        <v>56.196685829227093</v>
      </c>
      <c r="S39" s="78">
        <f>VLOOKUP(F39,'PIB Municipios 2021'!F39:$AQ$132,34,FALSE)</f>
        <v>7.7168751185537747</v>
      </c>
      <c r="T39" s="79">
        <f t="shared" si="0"/>
        <v>491.13870712086879</v>
      </c>
      <c r="U39" s="79">
        <f t="shared" si="1"/>
        <v>3.0592545661861721E-3</v>
      </c>
      <c r="V39" s="78">
        <f>VLOOKUP(F39,'PIB Municipios 2021'!F39:$AQ$132,36,FALSE)</f>
        <v>48.668578856041982</v>
      </c>
      <c r="W39" s="79">
        <f>VLOOKUP(F39,'PIB Municipios 2021'!F39:$AQ$132,37,FALSE)</f>
        <v>539.80728597691086</v>
      </c>
      <c r="X39" s="80">
        <f t="shared" si="2"/>
        <v>3.0592545661861708E-3</v>
      </c>
    </row>
    <row r="40" spans="1:24" x14ac:dyDescent="0.25">
      <c r="A40" s="74" t="s">
        <v>15</v>
      </c>
      <c r="B40" s="14" t="s">
        <v>5</v>
      </c>
      <c r="C40" s="74" t="s">
        <v>52</v>
      </c>
      <c r="D40" s="50" t="s">
        <v>28</v>
      </c>
      <c r="E40" s="169" t="s">
        <v>439</v>
      </c>
      <c r="F40" s="75" t="s">
        <v>101</v>
      </c>
      <c r="G40" s="50" t="s">
        <v>227</v>
      </c>
      <c r="H40" s="78">
        <f>VLOOKUP(F40,'PIB Municipios 2021'!F40:$AQ$132,8,FALSE)</f>
        <v>27.875185071070124</v>
      </c>
      <c r="I40" s="78">
        <f>VLOOKUP(F40,'PIB Municipios 2021'!F40:$AQ$132,13,FALSE)</f>
        <v>0</v>
      </c>
      <c r="J40" s="78">
        <f>VLOOKUP(F40,'PIB Municipios 2021'!F40:$AQ$132,14,FALSE)</f>
        <v>1.4424591369107216</v>
      </c>
      <c r="K40" s="78">
        <f>VLOOKUP(F40,'PIB Municipios 2021'!F40:$AQ$132,17,FALSE)</f>
        <v>70.764126080514828</v>
      </c>
      <c r="L40" s="78">
        <f>VLOOKUP(F40,'PIB Municipios 2021'!F40:$AQ$132,20,FALSE)</f>
        <v>23.227919585275121</v>
      </c>
      <c r="M40" s="78">
        <f>VLOOKUP(F40,'PIB Municipios 2021'!F40:$AQ$132,23,FALSE)</f>
        <v>9.712309369688306</v>
      </c>
      <c r="N40" s="78">
        <f>VLOOKUP(F40,'PIB Municipios 2021'!F40:$AQ$132,24,FALSE)</f>
        <v>1.8433287129703493</v>
      </c>
      <c r="O40" s="78">
        <f>VLOOKUP(F40,'PIB Municipios 2021'!F40:$AQ$132,25,FALSE)</f>
        <v>0.75077563537614334</v>
      </c>
      <c r="P40" s="78">
        <f>VLOOKUP(F40,'PIB Municipios 2021'!F40:$AQ$132,26,FALSE)</f>
        <v>8.5022054362490032</v>
      </c>
      <c r="Q40" s="78">
        <f>VLOOKUP(F40,'PIB Municipios 2021'!F40:$AQ$132,27,FALSE)</f>
        <v>11.129563988388794</v>
      </c>
      <c r="R40" s="78">
        <f>VLOOKUP(F40,'PIB Municipios 2021'!F40:$AQ$132,31,FALSE)</f>
        <v>16.408601350325505</v>
      </c>
      <c r="S40" s="78">
        <f>VLOOKUP(F40,'PIB Municipios 2021'!F40:$AQ$132,34,FALSE)</f>
        <v>5.1027743428562644</v>
      </c>
      <c r="T40" s="79">
        <f t="shared" si="0"/>
        <v>176.75924870962515</v>
      </c>
      <c r="U40" s="79">
        <f t="shared" si="1"/>
        <v>1.1010159266422461E-3</v>
      </c>
      <c r="V40" s="78">
        <f>VLOOKUP(F40,'PIB Municipios 2021'!F40:$AQ$132,36,FALSE)</f>
        <v>17.515665757213533</v>
      </c>
      <c r="W40" s="79">
        <f>VLOOKUP(F40,'PIB Municipios 2021'!F40:$AQ$132,37,FALSE)</f>
        <v>194.27491446683868</v>
      </c>
      <c r="X40" s="80">
        <f t="shared" si="2"/>
        <v>1.1010159266422453E-3</v>
      </c>
    </row>
    <row r="41" spans="1:24" x14ac:dyDescent="0.25">
      <c r="A41" s="74" t="s">
        <v>15</v>
      </c>
      <c r="B41" s="14" t="s">
        <v>5</v>
      </c>
      <c r="C41" s="74" t="s">
        <v>52</v>
      </c>
      <c r="D41" s="50" t="s">
        <v>28</v>
      </c>
      <c r="E41" s="169" t="s">
        <v>439</v>
      </c>
      <c r="F41" s="75" t="s">
        <v>102</v>
      </c>
      <c r="G41" s="50" t="s">
        <v>228</v>
      </c>
      <c r="H41" s="78">
        <f>VLOOKUP(F41,'PIB Municipios 2021'!F41:$AQ$132,8,FALSE)</f>
        <v>153.7252416974078</v>
      </c>
      <c r="I41" s="78">
        <f>VLOOKUP(F41,'PIB Municipios 2021'!F41:$AQ$132,13,FALSE)</f>
        <v>3.577136671602017</v>
      </c>
      <c r="J41" s="78">
        <f>VLOOKUP(F41,'PIB Municipios 2021'!F41:$AQ$132,14,FALSE)</f>
        <v>17.04424270077736</v>
      </c>
      <c r="K41" s="78">
        <f>VLOOKUP(F41,'PIB Municipios 2021'!F41:$AQ$132,17,FALSE)</f>
        <v>6.7580259676733743</v>
      </c>
      <c r="L41" s="78">
        <f>VLOOKUP(F41,'PIB Municipios 2021'!F41:$AQ$132,20,FALSE)</f>
        <v>12.355573691694001</v>
      </c>
      <c r="M41" s="78">
        <f>VLOOKUP(F41,'PIB Municipios 2021'!F41:$AQ$132,23,FALSE)</f>
        <v>31.410007384413255</v>
      </c>
      <c r="N41" s="78">
        <f>VLOOKUP(F41,'PIB Municipios 2021'!F41:$AQ$132,24,FALSE)</f>
        <v>3.988330465345685</v>
      </c>
      <c r="O41" s="78">
        <f>VLOOKUP(F41,'PIB Municipios 2021'!F41:$AQ$132,25,FALSE)</f>
        <v>1.5386071509459629</v>
      </c>
      <c r="P41" s="78">
        <f>VLOOKUP(F41,'PIB Municipios 2021'!F41:$AQ$132,26,FALSE)</f>
        <v>18.714971592990381</v>
      </c>
      <c r="Q41" s="78">
        <f>VLOOKUP(F41,'PIB Municipios 2021'!F41:$AQ$132,27,FALSE)</f>
        <v>15.43955943451652</v>
      </c>
      <c r="R41" s="78">
        <f>VLOOKUP(F41,'PIB Municipios 2021'!F41:$AQ$132,31,FALSE)</f>
        <v>17.567266386644786</v>
      </c>
      <c r="S41" s="78">
        <f>VLOOKUP(F41,'PIB Municipios 2021'!F41:$AQ$132,34,FALSE)</f>
        <v>5.9911693463538276</v>
      </c>
      <c r="T41" s="79">
        <f t="shared" si="0"/>
        <v>288.11013249036495</v>
      </c>
      <c r="U41" s="79">
        <f t="shared" si="1"/>
        <v>1.7946095992974543E-3</v>
      </c>
      <c r="V41" s="78">
        <f>VLOOKUP(F41,'PIB Municipios 2021'!F41:$AQ$132,36,FALSE)</f>
        <v>28.549797641751031</v>
      </c>
      <c r="W41" s="79">
        <f>VLOOKUP(F41,'PIB Municipios 2021'!F41:$AQ$132,37,FALSE)</f>
        <v>316.65993013211602</v>
      </c>
      <c r="X41" s="80">
        <f t="shared" si="2"/>
        <v>1.7946095992974532E-3</v>
      </c>
    </row>
    <row r="42" spans="1:24" x14ac:dyDescent="0.25">
      <c r="A42" s="74" t="s">
        <v>15</v>
      </c>
      <c r="B42" s="14" t="s">
        <v>5</v>
      </c>
      <c r="C42" s="74" t="s">
        <v>52</v>
      </c>
      <c r="D42" s="50" t="s">
        <v>28</v>
      </c>
      <c r="E42" s="169" t="s">
        <v>439</v>
      </c>
      <c r="F42" s="75" t="s">
        <v>103</v>
      </c>
      <c r="G42" s="50" t="s">
        <v>229</v>
      </c>
      <c r="H42" s="78">
        <f>VLOOKUP(F42,'PIB Municipios 2021'!F42:$AQ$132,8,FALSE)</f>
        <v>50.181215678911059</v>
      </c>
      <c r="I42" s="78">
        <f>VLOOKUP(F42,'PIB Municipios 2021'!F42:$AQ$132,13,FALSE)</f>
        <v>0</v>
      </c>
      <c r="J42" s="78">
        <f>VLOOKUP(F42,'PIB Municipios 2021'!F42:$AQ$132,14,FALSE)</f>
        <v>1.4592214100512342</v>
      </c>
      <c r="K42" s="78">
        <f>VLOOKUP(F42,'PIB Municipios 2021'!F42:$AQ$132,17,FALSE)</f>
        <v>54.662741129873098</v>
      </c>
      <c r="L42" s="78">
        <f>VLOOKUP(F42,'PIB Municipios 2021'!F42:$AQ$132,20,FALSE)</f>
        <v>16.363581777832351</v>
      </c>
      <c r="M42" s="78">
        <f>VLOOKUP(F42,'PIB Municipios 2021'!F42:$AQ$132,23,FALSE)</f>
        <v>14.441224468085444</v>
      </c>
      <c r="N42" s="78">
        <f>VLOOKUP(F42,'PIB Municipios 2021'!F42:$AQ$132,24,FALSE)</f>
        <v>2.4456982556845706</v>
      </c>
      <c r="O42" s="78">
        <f>VLOOKUP(F42,'PIB Municipios 2021'!F42:$AQ$132,25,FALSE)</f>
        <v>0.97391039091182308</v>
      </c>
      <c r="P42" s="78">
        <f>VLOOKUP(F42,'PIB Municipios 2021'!F42:$AQ$132,26,FALSE)</f>
        <v>9.4093543541591167</v>
      </c>
      <c r="Q42" s="78">
        <f>VLOOKUP(F42,'PIB Municipios 2021'!F42:$AQ$132,27,FALSE)</f>
        <v>11.10101571077888</v>
      </c>
      <c r="R42" s="78">
        <f>VLOOKUP(F42,'PIB Municipios 2021'!F42:$AQ$132,31,FALSE)</f>
        <v>18.014473577359837</v>
      </c>
      <c r="S42" s="78">
        <f>VLOOKUP(F42,'PIB Municipios 2021'!F42:$AQ$132,34,FALSE)</f>
        <v>3.8344132002222349</v>
      </c>
      <c r="T42" s="79">
        <f t="shared" si="0"/>
        <v>182.88684995386964</v>
      </c>
      <c r="U42" s="79">
        <f t="shared" si="1"/>
        <v>1.1391841504340835E-3</v>
      </c>
      <c r="V42" s="78">
        <f>VLOOKUP(F42,'PIB Municipios 2021'!F42:$AQ$132,36,FALSE)</f>
        <v>18.122870280151904</v>
      </c>
      <c r="W42" s="79">
        <f>VLOOKUP(F42,'PIB Municipios 2021'!F42:$AQ$132,37,FALSE)</f>
        <v>201.00972023402159</v>
      </c>
      <c r="X42" s="80">
        <f t="shared" si="2"/>
        <v>1.1391841504340831E-3</v>
      </c>
    </row>
    <row r="43" spans="1:24" x14ac:dyDescent="0.25">
      <c r="A43" s="74" t="s">
        <v>15</v>
      </c>
      <c r="B43" s="14" t="s">
        <v>5</v>
      </c>
      <c r="C43" s="74" t="s">
        <v>53</v>
      </c>
      <c r="D43" s="50" t="s">
        <v>29</v>
      </c>
      <c r="E43" s="169" t="s">
        <v>439</v>
      </c>
      <c r="F43" s="75" t="s">
        <v>104</v>
      </c>
      <c r="G43" s="50" t="s">
        <v>230</v>
      </c>
      <c r="H43" s="78">
        <f>VLOOKUP(F43,'PIB Municipios 2021'!F43:$AQ$132,8,FALSE)</f>
        <v>95.306297259364754</v>
      </c>
      <c r="I43" s="78">
        <f>VLOOKUP(F43,'PIB Municipios 2021'!F43:$AQ$132,13,FALSE)</f>
        <v>0</v>
      </c>
      <c r="J43" s="78">
        <f>VLOOKUP(F43,'PIB Municipios 2021'!F43:$AQ$132,14,FALSE)</f>
        <v>22.640855157315912</v>
      </c>
      <c r="K43" s="78">
        <f>VLOOKUP(F43,'PIB Municipios 2021'!F43:$AQ$132,17,FALSE)</f>
        <v>2.353418205375112</v>
      </c>
      <c r="L43" s="78">
        <f>VLOOKUP(F43,'PIB Municipios 2021'!F43:$AQ$132,20,FALSE)</f>
        <v>17.255016118173316</v>
      </c>
      <c r="M43" s="78">
        <f>VLOOKUP(F43,'PIB Municipios 2021'!F43:$AQ$132,23,FALSE)</f>
        <v>30.976784189064066</v>
      </c>
      <c r="N43" s="78">
        <f>VLOOKUP(F43,'PIB Municipios 2021'!F43:$AQ$132,24,FALSE)</f>
        <v>3.7591851950599851</v>
      </c>
      <c r="O43" s="78">
        <f>VLOOKUP(F43,'PIB Municipios 2021'!F43:$AQ$132,25,FALSE)</f>
        <v>0.98376173841179648</v>
      </c>
      <c r="P43" s="78">
        <f>VLOOKUP(F43,'PIB Municipios 2021'!F43:$AQ$132,26,FALSE)</f>
        <v>14.133345958786691</v>
      </c>
      <c r="Q43" s="78">
        <f>VLOOKUP(F43,'PIB Municipios 2021'!F43:$AQ$132,27,FALSE)</f>
        <v>13.253962932678355</v>
      </c>
      <c r="R43" s="78">
        <f>VLOOKUP(F43,'PIB Municipios 2021'!F43:$AQ$132,31,FALSE)</f>
        <v>25.009665854605696</v>
      </c>
      <c r="S43" s="78">
        <f>VLOOKUP(F43,'PIB Municipios 2021'!F43:$AQ$132,34,FALSE)</f>
        <v>6.195348404630832</v>
      </c>
      <c r="T43" s="79">
        <f t="shared" si="0"/>
        <v>231.86764101346651</v>
      </c>
      <c r="U43" s="79">
        <f t="shared" si="1"/>
        <v>1.44428066702284E-3</v>
      </c>
      <c r="V43" s="78">
        <f>VLOOKUP(F43,'PIB Municipios 2021'!F43:$AQ$132,36,FALSE)</f>
        <v>22.976540857430692</v>
      </c>
      <c r="W43" s="79">
        <f>VLOOKUP(F43,'PIB Municipios 2021'!F43:$AQ$132,37,FALSE)</f>
        <v>254.84418187089722</v>
      </c>
      <c r="X43" s="80">
        <f t="shared" si="2"/>
        <v>1.4442806670228391E-3</v>
      </c>
    </row>
    <row r="44" spans="1:24" x14ac:dyDescent="0.25">
      <c r="A44" s="74" t="s">
        <v>15</v>
      </c>
      <c r="B44" s="14" t="s">
        <v>5</v>
      </c>
      <c r="C44" s="74" t="s">
        <v>53</v>
      </c>
      <c r="D44" s="50" t="s">
        <v>29</v>
      </c>
      <c r="E44" s="169" t="s">
        <v>439</v>
      </c>
      <c r="F44" s="75" t="s">
        <v>105</v>
      </c>
      <c r="G44" s="50" t="s">
        <v>231</v>
      </c>
      <c r="H44" s="78">
        <f>VLOOKUP(F44,'PIB Municipios 2021'!F44:$AQ$132,8,FALSE)</f>
        <v>26.529483980415659</v>
      </c>
      <c r="I44" s="78">
        <f>VLOOKUP(F44,'PIB Municipios 2021'!F44:$AQ$132,13,FALSE)</f>
        <v>20.130328800443596</v>
      </c>
      <c r="J44" s="78">
        <f>VLOOKUP(F44,'PIB Municipios 2021'!F44:$AQ$132,14,FALSE)</f>
        <v>5.7126185527895048</v>
      </c>
      <c r="K44" s="78">
        <f>VLOOKUP(F44,'PIB Municipios 2021'!F44:$AQ$132,17,FALSE)</f>
        <v>0.97778123851505572</v>
      </c>
      <c r="L44" s="78">
        <f>VLOOKUP(F44,'PIB Municipios 2021'!F44:$AQ$132,20,FALSE)</f>
        <v>12.274947212507705</v>
      </c>
      <c r="M44" s="78">
        <f>VLOOKUP(F44,'PIB Municipios 2021'!F44:$AQ$132,23,FALSE)</f>
        <v>11.029589992179497</v>
      </c>
      <c r="N44" s="78">
        <f>VLOOKUP(F44,'PIB Municipios 2021'!F44:$AQ$132,24,FALSE)</f>
        <v>2.8826799810206571</v>
      </c>
      <c r="O44" s="78">
        <f>VLOOKUP(F44,'PIB Municipios 2021'!F44:$AQ$132,25,FALSE)</f>
        <v>0.4690561677730693</v>
      </c>
      <c r="P44" s="78">
        <f>VLOOKUP(F44,'PIB Municipios 2021'!F44:$AQ$132,26,FALSE)</f>
        <v>8.9603802573423046</v>
      </c>
      <c r="Q44" s="78">
        <f>VLOOKUP(F44,'PIB Municipios 2021'!F44:$AQ$132,27,FALSE)</f>
        <v>12.938627607601283</v>
      </c>
      <c r="R44" s="78">
        <f>VLOOKUP(F44,'PIB Municipios 2021'!F44:$AQ$132,31,FALSE)</f>
        <v>32.852646052815459</v>
      </c>
      <c r="S44" s="78">
        <f>VLOOKUP(F44,'PIB Municipios 2021'!F44:$AQ$132,34,FALSE)</f>
        <v>4.1029415444777291</v>
      </c>
      <c r="T44" s="79">
        <f t="shared" si="0"/>
        <v>138.86108138788151</v>
      </c>
      <c r="U44" s="79">
        <f t="shared" si="1"/>
        <v>8.6495198024960499E-4</v>
      </c>
      <c r="V44" s="78">
        <f>VLOOKUP(F44,'PIB Municipios 2021'!F44:$AQ$132,36,FALSE)</f>
        <v>13.760209471533658</v>
      </c>
      <c r="W44" s="79">
        <f>VLOOKUP(F44,'PIB Municipios 2021'!F44:$AQ$132,37,FALSE)</f>
        <v>152.62129085941518</v>
      </c>
      <c r="X44" s="80">
        <f t="shared" si="2"/>
        <v>8.6495198024960445E-4</v>
      </c>
    </row>
    <row r="45" spans="1:24" x14ac:dyDescent="0.25">
      <c r="A45" s="74" t="s">
        <v>15</v>
      </c>
      <c r="B45" s="14" t="s">
        <v>5</v>
      </c>
      <c r="C45" s="74" t="s">
        <v>53</v>
      </c>
      <c r="D45" s="50" t="s">
        <v>29</v>
      </c>
      <c r="E45" s="169" t="s">
        <v>439</v>
      </c>
      <c r="F45" s="75" t="s">
        <v>106</v>
      </c>
      <c r="G45" s="50" t="s">
        <v>232</v>
      </c>
      <c r="H45" s="78">
        <f>VLOOKUP(F45,'PIB Municipios 2021'!F45:$AQ$132,8,FALSE)</f>
        <v>40.714100729772781</v>
      </c>
      <c r="I45" s="78">
        <f>VLOOKUP(F45,'PIB Municipios 2021'!F45:$AQ$132,13,FALSE)</f>
        <v>0</v>
      </c>
      <c r="J45" s="78">
        <f>VLOOKUP(F45,'PIB Municipios 2021'!F45:$AQ$132,14,FALSE)</f>
        <v>4.699608210326919</v>
      </c>
      <c r="K45" s="78">
        <f>VLOOKUP(F45,'PIB Municipios 2021'!F45:$AQ$132,17,FALSE)</f>
        <v>1.319870916638398</v>
      </c>
      <c r="L45" s="78">
        <f>VLOOKUP(F45,'PIB Municipios 2021'!F45:$AQ$132,20,FALSE)</f>
        <v>6.1561717389480251</v>
      </c>
      <c r="M45" s="78">
        <f>VLOOKUP(F45,'PIB Municipios 2021'!F45:$AQ$132,23,FALSE)</f>
        <v>11.481714148237856</v>
      </c>
      <c r="N45" s="78">
        <f>VLOOKUP(F45,'PIB Municipios 2021'!F45:$AQ$132,24,FALSE)</f>
        <v>3.0129901813445987</v>
      </c>
      <c r="O45" s="78">
        <f>VLOOKUP(F45,'PIB Municipios 2021'!F45:$AQ$132,25,FALSE)</f>
        <v>0.66452061944828356</v>
      </c>
      <c r="P45" s="78">
        <f>VLOOKUP(F45,'PIB Municipios 2021'!F45:$AQ$132,26,FALSE)</f>
        <v>8.7734003903809619</v>
      </c>
      <c r="Q45" s="78">
        <f>VLOOKUP(F45,'PIB Municipios 2021'!F45:$AQ$132,27,FALSE)</f>
        <v>8.9457763417083864</v>
      </c>
      <c r="R45" s="78">
        <f>VLOOKUP(F45,'PIB Municipios 2021'!F45:$AQ$132,31,FALSE)</f>
        <v>24.348560159413694</v>
      </c>
      <c r="S45" s="78">
        <f>VLOOKUP(F45,'PIB Municipios 2021'!F45:$AQ$132,34,FALSE)</f>
        <v>2.916243054015057</v>
      </c>
      <c r="T45" s="79">
        <f t="shared" si="0"/>
        <v>113.03295649023495</v>
      </c>
      <c r="U45" s="79">
        <f t="shared" si="1"/>
        <v>7.0407113766167483E-4</v>
      </c>
      <c r="V45" s="78">
        <f>VLOOKUP(F45,'PIB Municipios 2021'!F45:$AQ$132,36,FALSE)</f>
        <v>11.20081410102082</v>
      </c>
      <c r="W45" s="79">
        <f>VLOOKUP(F45,'PIB Municipios 2021'!F45:$AQ$132,37,FALSE)</f>
        <v>124.23377059125578</v>
      </c>
      <c r="X45" s="80">
        <f t="shared" si="2"/>
        <v>7.0407113766167439E-4</v>
      </c>
    </row>
    <row r="46" spans="1:24" x14ac:dyDescent="0.25">
      <c r="A46" s="74" t="s">
        <v>15</v>
      </c>
      <c r="B46" s="14" t="s">
        <v>5</v>
      </c>
      <c r="C46" s="74" t="s">
        <v>53</v>
      </c>
      <c r="D46" s="50" t="s">
        <v>29</v>
      </c>
      <c r="E46" s="169" t="s">
        <v>439</v>
      </c>
      <c r="F46" s="75" t="s">
        <v>107</v>
      </c>
      <c r="G46" s="50" t="s">
        <v>233</v>
      </c>
      <c r="H46" s="78">
        <f>VLOOKUP(F46,'PIB Municipios 2021'!F46:$AQ$132,8,FALSE)</f>
        <v>42.293013152893323</v>
      </c>
      <c r="I46" s="78">
        <f>VLOOKUP(F46,'PIB Municipios 2021'!F46:$AQ$132,13,FALSE)</f>
        <v>2.1914910032325383</v>
      </c>
      <c r="J46" s="78">
        <f>VLOOKUP(F46,'PIB Municipios 2021'!F46:$AQ$132,14,FALSE)</f>
        <v>1.1135641698477869</v>
      </c>
      <c r="K46" s="78">
        <f>VLOOKUP(F46,'PIB Municipios 2021'!F46:$AQ$132,17,FALSE)</f>
        <v>1.5434502743781751</v>
      </c>
      <c r="L46" s="78">
        <f>VLOOKUP(F46,'PIB Municipios 2021'!F46:$AQ$132,20,FALSE)</f>
        <v>7.9712138107228743</v>
      </c>
      <c r="M46" s="78">
        <f>VLOOKUP(F46,'PIB Municipios 2021'!F46:$AQ$132,23,FALSE)</f>
        <v>40.966004473186103</v>
      </c>
      <c r="N46" s="78">
        <f>VLOOKUP(F46,'PIB Municipios 2021'!F46:$AQ$132,24,FALSE)</f>
        <v>5.0290859862699682</v>
      </c>
      <c r="O46" s="78">
        <f>VLOOKUP(F46,'PIB Municipios 2021'!F46:$AQ$132,25,FALSE)</f>
        <v>0.87729980838841515</v>
      </c>
      <c r="P46" s="78">
        <f>VLOOKUP(F46,'PIB Municipios 2021'!F46:$AQ$132,26,FALSE)</f>
        <v>14.710987974203309</v>
      </c>
      <c r="Q46" s="78">
        <f>VLOOKUP(F46,'PIB Municipios 2021'!F46:$AQ$132,27,FALSE)</f>
        <v>15.499456416292471</v>
      </c>
      <c r="R46" s="78">
        <f>VLOOKUP(F46,'PIB Municipios 2021'!F46:$AQ$132,31,FALSE)</f>
        <v>40.031982113989187</v>
      </c>
      <c r="S46" s="78">
        <f>VLOOKUP(F46,'PIB Municipios 2021'!F46:$AQ$132,34,FALSE)</f>
        <v>5.7030469785952196</v>
      </c>
      <c r="T46" s="79">
        <f t="shared" si="0"/>
        <v>177.93059616199935</v>
      </c>
      <c r="U46" s="79">
        <f t="shared" si="1"/>
        <v>1.1083121343943758E-3</v>
      </c>
      <c r="V46" s="78">
        <f>VLOOKUP(F46,'PIB Municipios 2021'!F46:$AQ$132,36,FALSE)</f>
        <v>17.631738498024138</v>
      </c>
      <c r="W46" s="79">
        <f>VLOOKUP(F46,'PIB Municipios 2021'!F46:$AQ$132,37,FALSE)</f>
        <v>195.56233466002348</v>
      </c>
      <c r="X46" s="80">
        <f t="shared" si="2"/>
        <v>1.1083121343943752E-3</v>
      </c>
    </row>
    <row r="47" spans="1:24" x14ac:dyDescent="0.25">
      <c r="A47" s="74" t="s">
        <v>15</v>
      </c>
      <c r="B47" s="14" t="s">
        <v>5</v>
      </c>
      <c r="C47" s="74" t="s">
        <v>53</v>
      </c>
      <c r="D47" s="50" t="s">
        <v>29</v>
      </c>
      <c r="E47" s="169" t="s">
        <v>439</v>
      </c>
      <c r="F47" s="75" t="s">
        <v>108</v>
      </c>
      <c r="G47" s="50" t="s">
        <v>234</v>
      </c>
      <c r="H47" s="78">
        <f>VLOOKUP(F47,'PIB Municipios 2021'!F47:$AQ$132,8,FALSE)</f>
        <v>126.77667703159408</v>
      </c>
      <c r="I47" s="78">
        <f>VLOOKUP(F47,'PIB Municipios 2021'!F47:$AQ$132,13,FALSE)</f>
        <v>0</v>
      </c>
      <c r="J47" s="78">
        <f>VLOOKUP(F47,'PIB Municipios 2021'!F47:$AQ$132,14,FALSE)</f>
        <v>76.946470330229502</v>
      </c>
      <c r="K47" s="78">
        <f>VLOOKUP(F47,'PIB Municipios 2021'!F47:$AQ$132,17,FALSE)</f>
        <v>13.213046047574341</v>
      </c>
      <c r="L47" s="78">
        <f>VLOOKUP(F47,'PIB Municipios 2021'!F47:$AQ$132,20,FALSE)</f>
        <v>31.321434657655793</v>
      </c>
      <c r="M47" s="78">
        <f>VLOOKUP(F47,'PIB Municipios 2021'!F47:$AQ$132,23,FALSE)</f>
        <v>126.57202710533106</v>
      </c>
      <c r="N47" s="78">
        <f>VLOOKUP(F47,'PIB Municipios 2021'!F47:$AQ$132,24,FALSE)</f>
        <v>17.087615700660333</v>
      </c>
      <c r="O47" s="78">
        <f>VLOOKUP(F47,'PIB Municipios 2021'!F47:$AQ$132,25,FALSE)</f>
        <v>16.172184778294689</v>
      </c>
      <c r="P47" s="78">
        <f>VLOOKUP(F47,'PIB Municipios 2021'!F47:$AQ$132,26,FALSE)</f>
        <v>51.858562097776996</v>
      </c>
      <c r="Q47" s="78">
        <f>VLOOKUP(F47,'PIB Municipios 2021'!F47:$AQ$132,27,FALSE)</f>
        <v>55.347358716413162</v>
      </c>
      <c r="R47" s="78">
        <f>VLOOKUP(F47,'PIB Municipios 2021'!F47:$AQ$132,31,FALSE)</f>
        <v>111.97940043322789</v>
      </c>
      <c r="S47" s="78">
        <f>VLOOKUP(F47,'PIB Municipios 2021'!F47:$AQ$132,34,FALSE)</f>
        <v>25.956457031048483</v>
      </c>
      <c r="T47" s="79">
        <f t="shared" si="0"/>
        <v>653.23123392980619</v>
      </c>
      <c r="U47" s="79">
        <f t="shared" si="1"/>
        <v>4.0689129286716605E-3</v>
      </c>
      <c r="V47" s="78">
        <f>VLOOKUP(F47,'PIB Municipios 2021'!F47:$AQ$132,36,FALSE)</f>
        <v>64.730870034884944</v>
      </c>
      <c r="W47" s="79">
        <f>VLOOKUP(F47,'PIB Municipios 2021'!F47:$AQ$132,37,FALSE)</f>
        <v>717.96210396469121</v>
      </c>
      <c r="X47" s="80">
        <f t="shared" si="2"/>
        <v>4.0689129286716587E-3</v>
      </c>
    </row>
    <row r="48" spans="1:24" x14ac:dyDescent="0.25">
      <c r="A48" s="74" t="s">
        <v>15</v>
      </c>
      <c r="B48" s="14" t="s">
        <v>5</v>
      </c>
      <c r="C48" s="74" t="s">
        <v>54</v>
      </c>
      <c r="D48" s="50" t="s">
        <v>30</v>
      </c>
      <c r="E48" s="169" t="s">
        <v>439</v>
      </c>
      <c r="F48" s="75" t="s">
        <v>109</v>
      </c>
      <c r="G48" s="50" t="s">
        <v>235</v>
      </c>
      <c r="H48" s="78">
        <f>VLOOKUP(F48,'PIB Municipios 2021'!F48:$AQ$132,8,FALSE)</f>
        <v>112.62469695866008</v>
      </c>
      <c r="I48" s="78">
        <f>VLOOKUP(F48,'PIB Municipios 2021'!F48:$AQ$132,13,FALSE)</f>
        <v>0</v>
      </c>
      <c r="J48" s="78">
        <f>VLOOKUP(F48,'PIB Municipios 2021'!F48:$AQ$132,14,FALSE)</f>
        <v>8.2402100851146045</v>
      </c>
      <c r="K48" s="78">
        <f>VLOOKUP(F48,'PIB Municipios 2021'!F48:$AQ$132,17,FALSE)</f>
        <v>1.617256120885127</v>
      </c>
      <c r="L48" s="78">
        <f>VLOOKUP(F48,'PIB Municipios 2021'!F48:$AQ$132,20,FALSE)</f>
        <v>13.507792775257924</v>
      </c>
      <c r="M48" s="78">
        <f>VLOOKUP(F48,'PIB Municipios 2021'!F48:$AQ$132,23,FALSE)</f>
        <v>15.451821283712778</v>
      </c>
      <c r="N48" s="78">
        <f>VLOOKUP(F48,'PIB Municipios 2021'!F48:$AQ$132,24,FALSE)</f>
        <v>2.4328635681856134</v>
      </c>
      <c r="O48" s="78">
        <f>VLOOKUP(F48,'PIB Municipios 2021'!F48:$AQ$132,25,FALSE)</f>
        <v>0.54871539693152549</v>
      </c>
      <c r="P48" s="78">
        <f>VLOOKUP(F48,'PIB Municipios 2021'!F48:$AQ$132,26,FALSE)</f>
        <v>9.2015520493909086</v>
      </c>
      <c r="Q48" s="78">
        <f>VLOOKUP(F48,'PIB Municipios 2021'!F48:$AQ$132,27,FALSE)</f>
        <v>9.1990734694096403</v>
      </c>
      <c r="R48" s="78">
        <f>VLOOKUP(F48,'PIB Municipios 2021'!F48:$AQ$132,31,FALSE)</f>
        <v>15.403387514158915</v>
      </c>
      <c r="S48" s="78">
        <f>VLOOKUP(F48,'PIB Municipios 2021'!F48:$AQ$132,34,FALSE)</f>
        <v>3.0696519707725711</v>
      </c>
      <c r="T48" s="79">
        <f t="shared" si="0"/>
        <v>191.29702119247966</v>
      </c>
      <c r="U48" s="79">
        <f t="shared" si="1"/>
        <v>1.1915702775934594E-3</v>
      </c>
      <c r="V48" s="78">
        <f>VLOOKUP(F48,'PIB Municipios 2021'!F48:$AQ$132,36,FALSE)</f>
        <v>18.956262306039157</v>
      </c>
      <c r="W48" s="79">
        <f>VLOOKUP(F48,'PIB Municipios 2021'!F48:$AQ$132,37,FALSE)</f>
        <v>210.25328349851884</v>
      </c>
      <c r="X48" s="80">
        <f t="shared" si="2"/>
        <v>1.1915702775934587E-3</v>
      </c>
    </row>
    <row r="49" spans="1:24" x14ac:dyDescent="0.25">
      <c r="A49" s="74" t="s">
        <v>15</v>
      </c>
      <c r="B49" s="14" t="s">
        <v>5</v>
      </c>
      <c r="C49" s="74" t="s">
        <v>54</v>
      </c>
      <c r="D49" s="50" t="s">
        <v>30</v>
      </c>
      <c r="E49" s="169" t="s">
        <v>439</v>
      </c>
      <c r="F49" s="75" t="s">
        <v>110</v>
      </c>
      <c r="G49" s="50" t="s">
        <v>236</v>
      </c>
      <c r="H49" s="78">
        <f>VLOOKUP(F49,'PIB Municipios 2021'!F49:$AQ$132,8,FALSE)</f>
        <v>142.02185402692223</v>
      </c>
      <c r="I49" s="78">
        <f>VLOOKUP(F49,'PIB Municipios 2021'!F49:$AQ$132,13,FALSE)</f>
        <v>5.3932060259155081</v>
      </c>
      <c r="J49" s="78">
        <f>VLOOKUP(F49,'PIB Municipios 2021'!F49:$AQ$132,14,FALSE)</f>
        <v>147.16812734780871</v>
      </c>
      <c r="K49" s="78">
        <f>VLOOKUP(F49,'PIB Municipios 2021'!F49:$AQ$132,17,FALSE)</f>
        <v>15.783745801088575</v>
      </c>
      <c r="L49" s="78">
        <f>VLOOKUP(F49,'PIB Municipios 2021'!F49:$AQ$132,20,FALSE)</f>
        <v>19.839281023278041</v>
      </c>
      <c r="M49" s="78">
        <f>VLOOKUP(F49,'PIB Municipios 2021'!F49:$AQ$132,23,FALSE)</f>
        <v>74.414862174567418</v>
      </c>
      <c r="N49" s="78">
        <f>VLOOKUP(F49,'PIB Municipios 2021'!F49:$AQ$132,24,FALSE)</f>
        <v>5.8812577768022711</v>
      </c>
      <c r="O49" s="78">
        <f>VLOOKUP(F49,'PIB Municipios 2021'!F49:$AQ$132,25,FALSE)</f>
        <v>11.967180110589215</v>
      </c>
      <c r="P49" s="78">
        <f>VLOOKUP(F49,'PIB Municipios 2021'!F49:$AQ$132,26,FALSE)</f>
        <v>34.258712420764077</v>
      </c>
      <c r="Q49" s="78">
        <f>VLOOKUP(F49,'PIB Municipios 2021'!F49:$AQ$132,27,FALSE)</f>
        <v>38.526661330626993</v>
      </c>
      <c r="R49" s="78">
        <f>VLOOKUP(F49,'PIB Municipios 2021'!F49:$AQ$132,31,FALSE)</f>
        <v>40.674727646289874</v>
      </c>
      <c r="S49" s="78">
        <f>VLOOKUP(F49,'PIB Municipios 2021'!F49:$AQ$132,34,FALSE)</f>
        <v>11.853420470199703</v>
      </c>
      <c r="T49" s="79">
        <f t="shared" si="0"/>
        <v>547.78303615485265</v>
      </c>
      <c r="U49" s="79">
        <f t="shared" si="1"/>
        <v>3.4120865049710762E-3</v>
      </c>
      <c r="V49" s="78">
        <f>VLOOKUP(F49,'PIB Municipios 2021'!F49:$AQ$132,36,FALSE)</f>
        <v>54.281655069274706</v>
      </c>
      <c r="W49" s="79">
        <f>VLOOKUP(F49,'PIB Municipios 2021'!F49:$AQ$132,37,FALSE)</f>
        <v>602.06469122412727</v>
      </c>
      <c r="X49" s="80">
        <f t="shared" si="2"/>
        <v>3.4120865049710731E-3</v>
      </c>
    </row>
    <row r="50" spans="1:24" x14ac:dyDescent="0.25">
      <c r="A50" s="74" t="s">
        <v>15</v>
      </c>
      <c r="B50" s="14" t="s">
        <v>5</v>
      </c>
      <c r="C50" s="74" t="s">
        <v>54</v>
      </c>
      <c r="D50" s="50" t="s">
        <v>30</v>
      </c>
      <c r="E50" s="169" t="s">
        <v>439</v>
      </c>
      <c r="F50" s="75" t="s">
        <v>111</v>
      </c>
      <c r="G50" s="50" t="s">
        <v>237</v>
      </c>
      <c r="H50" s="78">
        <f>VLOOKUP(F50,'PIB Municipios 2021'!F50:$AQ$132,8,FALSE)</f>
        <v>262.58886146836795</v>
      </c>
      <c r="I50" s="78">
        <f>VLOOKUP(F50,'PIB Municipios 2021'!F50:$AQ$132,13,FALSE)</f>
        <v>0</v>
      </c>
      <c r="J50" s="78">
        <f>VLOOKUP(F50,'PIB Municipios 2021'!F50:$AQ$132,14,FALSE)</f>
        <v>41.138466343444691</v>
      </c>
      <c r="K50" s="78">
        <f>VLOOKUP(F50,'PIB Municipios 2021'!F50:$AQ$132,17,FALSE)</f>
        <v>5.9675303287273964</v>
      </c>
      <c r="L50" s="78">
        <f>VLOOKUP(F50,'PIB Municipios 2021'!F50:$AQ$132,20,FALSE)</f>
        <v>35.368956411697589</v>
      </c>
      <c r="M50" s="78">
        <f>VLOOKUP(F50,'PIB Municipios 2021'!F50:$AQ$132,23,FALSE)</f>
        <v>49.729959815572713</v>
      </c>
      <c r="N50" s="78">
        <f>VLOOKUP(F50,'PIB Municipios 2021'!F50:$AQ$132,24,FALSE)</f>
        <v>5.7299790359182632</v>
      </c>
      <c r="O50" s="78">
        <f>VLOOKUP(F50,'PIB Municipios 2021'!F50:$AQ$132,25,FALSE)</f>
        <v>5.6982453727686808</v>
      </c>
      <c r="P50" s="78">
        <f>VLOOKUP(F50,'PIB Municipios 2021'!F50:$AQ$132,26,FALSE)</f>
        <v>20.060842653934476</v>
      </c>
      <c r="Q50" s="78">
        <f>VLOOKUP(F50,'PIB Municipios 2021'!F50:$AQ$132,27,FALSE)</f>
        <v>23.236360502464319</v>
      </c>
      <c r="R50" s="78">
        <f>VLOOKUP(F50,'PIB Municipios 2021'!F50:$AQ$132,31,FALSE)</f>
        <v>22.092743653723911</v>
      </c>
      <c r="S50" s="78">
        <f>VLOOKUP(F50,'PIB Municipios 2021'!F50:$AQ$132,34,FALSE)</f>
        <v>11.918903891478758</v>
      </c>
      <c r="T50" s="79">
        <f t="shared" si="0"/>
        <v>483.53084947809873</v>
      </c>
      <c r="U50" s="79">
        <f t="shared" si="1"/>
        <v>3.0118659712839771E-3</v>
      </c>
      <c r="V50" s="78">
        <f>VLOOKUP(F50,'PIB Municipios 2021'!F50:$AQ$132,36,FALSE)</f>
        <v>47.914690770569663</v>
      </c>
      <c r="W50" s="79">
        <f>VLOOKUP(F50,'PIB Municipios 2021'!F50:$AQ$132,37,FALSE)</f>
        <v>531.44554024866841</v>
      </c>
      <c r="X50" s="80">
        <f t="shared" si="2"/>
        <v>3.0118659712839754E-3</v>
      </c>
    </row>
    <row r="51" spans="1:24" x14ac:dyDescent="0.25">
      <c r="A51" s="74" t="s">
        <v>15</v>
      </c>
      <c r="B51" s="14" t="s">
        <v>5</v>
      </c>
      <c r="C51" s="74" t="s">
        <v>54</v>
      </c>
      <c r="D51" s="50" t="s">
        <v>30</v>
      </c>
      <c r="E51" s="169" t="s">
        <v>439</v>
      </c>
      <c r="F51" s="75" t="s">
        <v>112</v>
      </c>
      <c r="G51" s="50" t="s">
        <v>238</v>
      </c>
      <c r="H51" s="78">
        <f>VLOOKUP(F51,'PIB Municipios 2021'!F51:$AQ$132,8,FALSE)</f>
        <v>3.6517228361771998</v>
      </c>
      <c r="I51" s="78">
        <f>VLOOKUP(F51,'PIB Municipios 2021'!F51:$AQ$132,13,FALSE)</f>
        <v>0</v>
      </c>
      <c r="J51" s="78">
        <f>VLOOKUP(F51,'PIB Municipios 2021'!F51:$AQ$132,14,FALSE)</f>
        <v>6.8136143867147281</v>
      </c>
      <c r="K51" s="78">
        <f>VLOOKUP(F51,'PIB Municipios 2021'!F51:$AQ$132,17,FALSE)</f>
        <v>1.3746347915216133</v>
      </c>
      <c r="L51" s="78">
        <f>VLOOKUP(F51,'PIB Municipios 2021'!F51:$AQ$132,20,FALSE)</f>
        <v>2.8250627552968934</v>
      </c>
      <c r="M51" s="78">
        <f>VLOOKUP(F51,'PIB Municipios 2021'!F51:$AQ$132,23,FALSE)</f>
        <v>8.8029485727170496</v>
      </c>
      <c r="N51" s="78">
        <f>VLOOKUP(F51,'PIB Municipios 2021'!F51:$AQ$132,24,FALSE)</f>
        <v>1.6907571656473088</v>
      </c>
      <c r="O51" s="78">
        <f>VLOOKUP(F51,'PIB Municipios 2021'!F51:$AQ$132,25,FALSE)</f>
        <v>0.87894062576663345</v>
      </c>
      <c r="P51" s="78">
        <f>VLOOKUP(F51,'PIB Municipios 2021'!F51:$AQ$132,26,FALSE)</f>
        <v>5.3189347570816761</v>
      </c>
      <c r="Q51" s="78">
        <f>VLOOKUP(F51,'PIB Municipios 2021'!F51:$AQ$132,27,FALSE)</f>
        <v>5.4479253309005831</v>
      </c>
      <c r="R51" s="78">
        <f>VLOOKUP(F51,'PIB Municipios 2021'!F51:$AQ$132,31,FALSE)</f>
        <v>11.80452401961886</v>
      </c>
      <c r="S51" s="78">
        <f>VLOOKUP(F51,'PIB Municipios 2021'!F51:$AQ$132,34,FALSE)</f>
        <v>4.0624279255136742</v>
      </c>
      <c r="T51" s="79">
        <f t="shared" si="0"/>
        <v>52.671493166956218</v>
      </c>
      <c r="U51" s="79">
        <f t="shared" si="1"/>
        <v>3.2808553600561418E-4</v>
      </c>
      <c r="V51" s="78">
        <f>VLOOKUP(F51,'PIB Municipios 2021'!F51:$AQ$132,36,FALSE)</f>
        <v>5.2193946058310221</v>
      </c>
      <c r="W51" s="79">
        <f>VLOOKUP(F51,'PIB Municipios 2021'!F51:$AQ$132,37,FALSE)</f>
        <v>57.890887772787238</v>
      </c>
      <c r="X51" s="80">
        <f t="shared" si="2"/>
        <v>3.2808553600561396E-4</v>
      </c>
    </row>
    <row r="52" spans="1:24" x14ac:dyDescent="0.25">
      <c r="A52" s="74" t="s">
        <v>15</v>
      </c>
      <c r="B52" s="14" t="s">
        <v>5</v>
      </c>
      <c r="C52" s="74" t="s">
        <v>54</v>
      </c>
      <c r="D52" s="50" t="s">
        <v>30</v>
      </c>
      <c r="E52" s="169" t="s">
        <v>439</v>
      </c>
      <c r="F52" s="75" t="s">
        <v>113</v>
      </c>
      <c r="G52" s="50" t="s">
        <v>239</v>
      </c>
      <c r="H52" s="78">
        <f>VLOOKUP(F52,'PIB Municipios 2021'!F52:$AQ$132,8,FALSE)</f>
        <v>397.83800497412705</v>
      </c>
      <c r="I52" s="78">
        <f>VLOOKUP(F52,'PIB Municipios 2021'!F52:$AQ$132,13,FALSE)</f>
        <v>0</v>
      </c>
      <c r="J52" s="78">
        <f>VLOOKUP(F52,'PIB Municipios 2021'!F52:$AQ$132,14,FALSE)</f>
        <v>151.45550608904108</v>
      </c>
      <c r="K52" s="78">
        <f>VLOOKUP(F52,'PIB Municipios 2021'!F52:$AQ$132,17,FALSE)</f>
        <v>12.389114534179217</v>
      </c>
      <c r="L52" s="78">
        <f>VLOOKUP(F52,'PIB Municipios 2021'!F52:$AQ$132,20,FALSE)</f>
        <v>42.074510970715963</v>
      </c>
      <c r="M52" s="78">
        <f>VLOOKUP(F52,'PIB Municipios 2021'!F52:$AQ$132,23,FALSE)</f>
        <v>100.20116314056983</v>
      </c>
      <c r="N52" s="78">
        <f>VLOOKUP(F52,'PIB Municipios 2021'!F52:$AQ$132,24,FALSE)</f>
        <v>11.321812228864301</v>
      </c>
      <c r="O52" s="78">
        <f>VLOOKUP(F52,'PIB Municipios 2021'!F52:$AQ$132,25,FALSE)</f>
        <v>13.653209442116394</v>
      </c>
      <c r="P52" s="78">
        <f>VLOOKUP(F52,'PIB Municipios 2021'!F52:$AQ$132,26,FALSE)</f>
        <v>42.037281144374241</v>
      </c>
      <c r="Q52" s="78">
        <f>VLOOKUP(F52,'PIB Municipios 2021'!F52:$AQ$132,27,FALSE)</f>
        <v>51.347435121292058</v>
      </c>
      <c r="R52" s="78">
        <f>VLOOKUP(F52,'PIB Municipios 2021'!F52:$AQ$132,31,FALSE)</f>
        <v>56.281399656406663</v>
      </c>
      <c r="S52" s="78">
        <f>VLOOKUP(F52,'PIB Municipios 2021'!F52:$AQ$132,34,FALSE)</f>
        <v>13.966525698302391</v>
      </c>
      <c r="T52" s="79">
        <f t="shared" si="0"/>
        <v>892.5659629999891</v>
      </c>
      <c r="U52" s="79">
        <f t="shared" si="1"/>
        <v>5.5597053507291166E-3</v>
      </c>
      <c r="V52" s="78">
        <f>VLOOKUP(F52,'PIB Municipios 2021'!F52:$AQ$132,36,FALSE)</f>
        <v>88.447349648199278</v>
      </c>
      <c r="W52" s="79">
        <f>VLOOKUP(F52,'PIB Municipios 2021'!F52:$AQ$132,37,FALSE)</f>
        <v>981.0133126481885</v>
      </c>
      <c r="X52" s="80">
        <f t="shared" si="2"/>
        <v>5.559705350729114E-3</v>
      </c>
    </row>
    <row r="53" spans="1:24" x14ac:dyDescent="0.25">
      <c r="A53" s="74" t="s">
        <v>15</v>
      </c>
      <c r="B53" s="14" t="s">
        <v>5</v>
      </c>
      <c r="C53" s="74" t="s">
        <v>54</v>
      </c>
      <c r="D53" s="50" t="s">
        <v>30</v>
      </c>
      <c r="E53" s="169" t="s">
        <v>439</v>
      </c>
      <c r="F53" s="75" t="s">
        <v>114</v>
      </c>
      <c r="G53" s="50" t="s">
        <v>240</v>
      </c>
      <c r="H53" s="78">
        <f>VLOOKUP(F53,'PIB Municipios 2021'!F53:$AQ$132,8,FALSE)</f>
        <v>783.68577970575234</v>
      </c>
      <c r="I53" s="78">
        <f>VLOOKUP(F53,'PIB Municipios 2021'!F53:$AQ$132,13,FALSE)</f>
        <v>2.3135496749285052</v>
      </c>
      <c r="J53" s="78">
        <f>VLOOKUP(F53,'PIB Municipios 2021'!F53:$AQ$132,14,FALSE)</f>
        <v>167.67578095048248</v>
      </c>
      <c r="K53" s="78">
        <f>VLOOKUP(F53,'PIB Municipios 2021'!F53:$AQ$132,17,FALSE)</f>
        <v>30.435405532641635</v>
      </c>
      <c r="L53" s="78">
        <f>VLOOKUP(F53,'PIB Municipios 2021'!F53:$AQ$132,20,FALSE)</f>
        <v>44.817252099365597</v>
      </c>
      <c r="M53" s="78">
        <f>VLOOKUP(F53,'PIB Municipios 2021'!F53:$AQ$132,23,FALSE)</f>
        <v>131.46647839284353</v>
      </c>
      <c r="N53" s="78">
        <f>VLOOKUP(F53,'PIB Municipios 2021'!F53:$AQ$132,24,FALSE)</f>
        <v>16.315962612719016</v>
      </c>
      <c r="O53" s="78">
        <f>VLOOKUP(F53,'PIB Municipios 2021'!F53:$AQ$132,25,FALSE)</f>
        <v>17.773811992498644</v>
      </c>
      <c r="P53" s="78">
        <f>VLOOKUP(F53,'PIB Municipios 2021'!F53:$AQ$132,26,FALSE)</f>
        <v>59.102758356187493</v>
      </c>
      <c r="Q53" s="78">
        <f>VLOOKUP(F53,'PIB Municipios 2021'!F53:$AQ$132,27,FALSE)</f>
        <v>84.389288054575729</v>
      </c>
      <c r="R53" s="78">
        <f>VLOOKUP(F53,'PIB Municipios 2021'!F53:$AQ$132,31,FALSE)</f>
        <v>165.79063363950505</v>
      </c>
      <c r="S53" s="78">
        <f>VLOOKUP(F53,'PIB Municipios 2021'!F53:$AQ$132,34,FALSE)</f>
        <v>22.287245497275066</v>
      </c>
      <c r="T53" s="79">
        <f t="shared" si="0"/>
        <v>1526.053946508775</v>
      </c>
      <c r="U53" s="79">
        <f t="shared" si="1"/>
        <v>9.5056395197832856E-3</v>
      </c>
      <c r="V53" s="78">
        <f>VLOOKUP(F53,'PIB Municipios 2021'!F53:$AQ$132,36,FALSE)</f>
        <v>151.2217948970542</v>
      </c>
      <c r="W53" s="79">
        <f>VLOOKUP(F53,'PIB Municipios 2021'!F53:$AQ$132,37,FALSE)</f>
        <v>1677.2757414058292</v>
      </c>
      <c r="X53" s="80">
        <f t="shared" si="2"/>
        <v>9.5056395197832787E-3</v>
      </c>
    </row>
    <row r="54" spans="1:24" x14ac:dyDescent="0.25">
      <c r="A54" s="74" t="s">
        <v>15</v>
      </c>
      <c r="B54" s="14" t="s">
        <v>5</v>
      </c>
      <c r="C54" s="74" t="s">
        <v>55</v>
      </c>
      <c r="D54" s="51" t="s">
        <v>31</v>
      </c>
      <c r="E54" s="169" t="s">
        <v>439</v>
      </c>
      <c r="F54" s="75" t="s">
        <v>115</v>
      </c>
      <c r="G54" s="50" t="s">
        <v>241</v>
      </c>
      <c r="H54" s="78">
        <f>VLOOKUP(F54,'PIB Municipios 2021'!F54:$AQ$132,8,FALSE)</f>
        <v>96.66220084505845</v>
      </c>
      <c r="I54" s="78">
        <f>VLOOKUP(F54,'PIB Municipios 2021'!F54:$AQ$132,13,FALSE)</f>
        <v>0</v>
      </c>
      <c r="J54" s="78">
        <f>VLOOKUP(F54,'PIB Municipios 2021'!F54:$AQ$132,14,FALSE)</f>
        <v>22.713415315709995</v>
      </c>
      <c r="K54" s="78">
        <f>VLOOKUP(F54,'PIB Municipios 2021'!F54:$AQ$132,17,FALSE)</f>
        <v>4.2472780594494823</v>
      </c>
      <c r="L54" s="78">
        <f>VLOOKUP(F54,'PIB Municipios 2021'!F54:$AQ$132,20,FALSE)</f>
        <v>17.518764207568765</v>
      </c>
      <c r="M54" s="78">
        <f>VLOOKUP(F54,'PIB Municipios 2021'!F54:$AQ$132,23,FALSE)</f>
        <v>68.499719429625543</v>
      </c>
      <c r="N54" s="78">
        <f>VLOOKUP(F54,'PIB Municipios 2021'!F54:$AQ$132,24,FALSE)</f>
        <v>9.0249960450300559</v>
      </c>
      <c r="O54" s="78">
        <f>VLOOKUP(F54,'PIB Municipios 2021'!F54:$AQ$132,25,FALSE)</f>
        <v>2.2385486704869768</v>
      </c>
      <c r="P54" s="78">
        <f>VLOOKUP(F54,'PIB Municipios 2021'!F54:$AQ$132,26,FALSE)</f>
        <v>22.421800607919366</v>
      </c>
      <c r="Q54" s="78">
        <f>VLOOKUP(F54,'PIB Municipios 2021'!F54:$AQ$132,27,FALSE)</f>
        <v>41.336768689784208</v>
      </c>
      <c r="R54" s="78">
        <f>VLOOKUP(F54,'PIB Municipios 2021'!F54:$AQ$132,31,FALSE)</f>
        <v>113.93364161540245</v>
      </c>
      <c r="S54" s="78">
        <f>VLOOKUP(F54,'PIB Municipios 2021'!F54:$AQ$132,34,FALSE)</f>
        <v>16.105760314979314</v>
      </c>
      <c r="T54" s="79">
        <f t="shared" si="0"/>
        <v>414.70289380101462</v>
      </c>
      <c r="U54" s="79">
        <f t="shared" si="1"/>
        <v>2.5831434237968782E-3</v>
      </c>
      <c r="V54" s="78">
        <f>VLOOKUP(F54,'PIB Municipios 2021'!F54:$AQ$132,36,FALSE)</f>
        <v>41.094298201620795</v>
      </c>
      <c r="W54" s="79">
        <f>VLOOKUP(F54,'PIB Municipios 2021'!F54:$AQ$132,37,FALSE)</f>
        <v>455.79719200263537</v>
      </c>
      <c r="X54" s="80">
        <f t="shared" si="2"/>
        <v>2.5831434237968765E-3</v>
      </c>
    </row>
    <row r="55" spans="1:24" x14ac:dyDescent="0.25">
      <c r="A55" s="74" t="s">
        <v>15</v>
      </c>
      <c r="B55" s="14" t="s">
        <v>5</v>
      </c>
      <c r="C55" s="74" t="s">
        <v>55</v>
      </c>
      <c r="D55" s="51" t="s">
        <v>31</v>
      </c>
      <c r="E55" s="169" t="s">
        <v>439</v>
      </c>
      <c r="F55" s="75" t="s">
        <v>116</v>
      </c>
      <c r="G55" s="50" t="s">
        <v>242</v>
      </c>
      <c r="H55" s="78">
        <f>VLOOKUP(F55,'PIB Municipios 2021'!F55:$AQ$132,8,FALSE)</f>
        <v>28.520287748970723</v>
      </c>
      <c r="I55" s="78">
        <f>VLOOKUP(F55,'PIB Municipios 2021'!F55:$AQ$132,13,FALSE)</f>
        <v>0</v>
      </c>
      <c r="J55" s="78">
        <f>VLOOKUP(F55,'PIB Municipios 2021'!F55:$AQ$132,14,FALSE)</f>
        <v>1.2869450409632075</v>
      </c>
      <c r="K55" s="78">
        <f>VLOOKUP(F55,'PIB Municipios 2021'!F55:$AQ$132,17,FALSE)</f>
        <v>0.82348063198663679</v>
      </c>
      <c r="L55" s="78">
        <f>VLOOKUP(F55,'PIB Municipios 2021'!F55:$AQ$132,20,FALSE)</f>
        <v>6.4382020797131698</v>
      </c>
      <c r="M55" s="78">
        <f>VLOOKUP(F55,'PIB Municipios 2021'!F55:$AQ$132,23,FALSE)</f>
        <v>8.8320384210719087</v>
      </c>
      <c r="N55" s="78">
        <f>VLOOKUP(F55,'PIB Municipios 2021'!F55:$AQ$132,24,FALSE)</f>
        <v>2.7932406268848893</v>
      </c>
      <c r="O55" s="78">
        <f>VLOOKUP(F55,'PIB Municipios 2021'!F55:$AQ$132,25,FALSE)</f>
        <v>1.0944762109554147</v>
      </c>
      <c r="P55" s="78">
        <f>VLOOKUP(F55,'PIB Municipios 2021'!F55:$AQ$132,26,FALSE)</f>
        <v>9.407699276863509</v>
      </c>
      <c r="Q55" s="78">
        <f>VLOOKUP(F55,'PIB Municipios 2021'!F55:$AQ$132,27,FALSE)</f>
        <v>8.051011168899425</v>
      </c>
      <c r="R55" s="78">
        <f>VLOOKUP(F55,'PIB Municipios 2021'!F55:$AQ$132,31,FALSE)</f>
        <v>20.154909966762855</v>
      </c>
      <c r="S55" s="78">
        <f>VLOOKUP(F55,'PIB Municipios 2021'!F55:$AQ$132,34,FALSE)</f>
        <v>3.4978093791671383</v>
      </c>
      <c r="T55" s="79">
        <f t="shared" si="0"/>
        <v>90.900100552238882</v>
      </c>
      <c r="U55" s="79">
        <f t="shared" si="1"/>
        <v>5.6620776096310036E-4</v>
      </c>
      <c r="V55" s="78">
        <f>VLOOKUP(F55,'PIB Municipios 2021'!F55:$AQ$132,36,FALSE)</f>
        <v>9.0075953037438889</v>
      </c>
      <c r="W55" s="79">
        <f>VLOOKUP(F55,'PIB Municipios 2021'!F55:$AQ$132,37,FALSE)</f>
        <v>99.907695855982766</v>
      </c>
      <c r="X55" s="80">
        <f t="shared" si="2"/>
        <v>5.6620776096309993E-4</v>
      </c>
    </row>
    <row r="56" spans="1:24" x14ac:dyDescent="0.25">
      <c r="A56" s="74" t="s">
        <v>15</v>
      </c>
      <c r="B56" s="14" t="s">
        <v>5</v>
      </c>
      <c r="C56" s="74" t="s">
        <v>55</v>
      </c>
      <c r="D56" s="51" t="s">
        <v>31</v>
      </c>
      <c r="E56" s="169" t="s">
        <v>439</v>
      </c>
      <c r="F56" s="75" t="s">
        <v>117</v>
      </c>
      <c r="G56" s="50" t="s">
        <v>243</v>
      </c>
      <c r="H56" s="78">
        <f>VLOOKUP(F56,'PIB Municipios 2021'!F56:$AQ$132,8,FALSE)</f>
        <v>20.112003375214176</v>
      </c>
      <c r="I56" s="78">
        <f>VLOOKUP(F56,'PIB Municipios 2021'!F56:$AQ$132,13,FALSE)</f>
        <v>0</v>
      </c>
      <c r="J56" s="78">
        <f>VLOOKUP(F56,'PIB Municipios 2021'!F56:$AQ$132,14,FALSE)</f>
        <v>99.121288223805166</v>
      </c>
      <c r="K56" s="78">
        <f>VLOOKUP(F56,'PIB Municipios 2021'!F56:$AQ$132,17,FALSE)</f>
        <v>6.9448307930505866</v>
      </c>
      <c r="L56" s="78">
        <f>VLOOKUP(F56,'PIB Municipios 2021'!F56:$AQ$132,20,FALSE)</f>
        <v>12.788106641350939</v>
      </c>
      <c r="M56" s="78">
        <f>VLOOKUP(F56,'PIB Municipios 2021'!F56:$AQ$132,23,FALSE)</f>
        <v>9.156728634909447</v>
      </c>
      <c r="N56" s="78">
        <f>VLOOKUP(F56,'PIB Municipios 2021'!F56:$AQ$132,24,FALSE)</f>
        <v>1.6111901384849303</v>
      </c>
      <c r="O56" s="78">
        <f>VLOOKUP(F56,'PIB Municipios 2021'!F56:$AQ$132,25,FALSE)</f>
        <v>0.67277391636012374</v>
      </c>
      <c r="P56" s="78">
        <f>VLOOKUP(F56,'PIB Municipios 2021'!F56:$AQ$132,26,FALSE)</f>
        <v>7.4963293221131986</v>
      </c>
      <c r="Q56" s="78">
        <f>VLOOKUP(F56,'PIB Municipios 2021'!F56:$AQ$132,27,FALSE)</f>
        <v>12.848730213849297</v>
      </c>
      <c r="R56" s="78">
        <f>VLOOKUP(F56,'PIB Municipios 2021'!F56:$AQ$132,31,FALSE)</f>
        <v>11.195671390528624</v>
      </c>
      <c r="S56" s="78">
        <f>VLOOKUP(F56,'PIB Municipios 2021'!F56:$AQ$132,34,FALSE)</f>
        <v>1.5746455654786389</v>
      </c>
      <c r="T56" s="79">
        <f t="shared" si="0"/>
        <v>183.52229821514516</v>
      </c>
      <c r="U56" s="79">
        <f t="shared" si="1"/>
        <v>1.1431422949800066E-3</v>
      </c>
      <c r="V56" s="78">
        <f>VLOOKUP(F56,'PIB Municipios 2021'!F56:$AQ$132,36,FALSE)</f>
        <v>18.185838975887808</v>
      </c>
      <c r="W56" s="79">
        <f>VLOOKUP(F56,'PIB Municipios 2021'!F56:$AQ$132,37,FALSE)</f>
        <v>201.70813719103293</v>
      </c>
      <c r="X56" s="80">
        <f t="shared" si="2"/>
        <v>1.1431422949800057E-3</v>
      </c>
    </row>
    <row r="57" spans="1:24" x14ac:dyDescent="0.25">
      <c r="A57" s="73" t="s">
        <v>16</v>
      </c>
      <c r="B57" s="14" t="s">
        <v>6</v>
      </c>
      <c r="C57" s="73" t="s">
        <v>56</v>
      </c>
      <c r="D57" s="51" t="s">
        <v>32</v>
      </c>
      <c r="E57" s="169" t="s">
        <v>439</v>
      </c>
      <c r="F57" s="75" t="s">
        <v>118</v>
      </c>
      <c r="G57" s="50" t="s">
        <v>244</v>
      </c>
      <c r="H57" s="78">
        <f>VLOOKUP(F57,'PIB Municipios 2021'!F57:$AQ$132,8,FALSE)</f>
        <v>17.367886507637621</v>
      </c>
      <c r="I57" s="78">
        <f>VLOOKUP(F57,'PIB Municipios 2021'!F57:$AQ$132,13,FALSE)</f>
        <v>1.2851748825628313</v>
      </c>
      <c r="J57" s="78">
        <f>VLOOKUP(F57,'PIB Municipios 2021'!F57:$AQ$132,14,FALSE)</f>
        <v>0.95236324036974085</v>
      </c>
      <c r="K57" s="78">
        <f>VLOOKUP(F57,'PIB Municipios 2021'!F57:$AQ$132,17,FALSE)</f>
        <v>2.6919703700623789</v>
      </c>
      <c r="L57" s="78">
        <f>VLOOKUP(F57,'PIB Municipios 2021'!F57:$AQ$132,20,FALSE)</f>
        <v>6.1577100214111873</v>
      </c>
      <c r="M57" s="78">
        <f>VLOOKUP(F57,'PIB Municipios 2021'!F57:$AQ$132,23,FALSE)</f>
        <v>4.513761522752147</v>
      </c>
      <c r="N57" s="78">
        <f>VLOOKUP(F57,'PIB Municipios 2021'!F57:$AQ$132,24,FALSE)</f>
        <v>0.94114629980518472</v>
      </c>
      <c r="O57" s="78">
        <f>VLOOKUP(F57,'PIB Municipios 2021'!F57:$AQ$132,25,FALSE)</f>
        <v>0.15299809690689695</v>
      </c>
      <c r="P57" s="78">
        <f>VLOOKUP(F57,'PIB Municipios 2021'!F57:$AQ$132,26,FALSE)</f>
        <v>3.594829099963103</v>
      </c>
      <c r="Q57" s="78">
        <f>VLOOKUP(F57,'PIB Municipios 2021'!F57:$AQ$132,27,FALSE)</f>
        <v>3.8150036333585753</v>
      </c>
      <c r="R57" s="78">
        <f>VLOOKUP(F57,'PIB Municipios 2021'!F57:$AQ$132,31,FALSE)</f>
        <v>8.6354346400321536</v>
      </c>
      <c r="S57" s="78">
        <f>VLOOKUP(F57,'PIB Municipios 2021'!F57:$AQ$132,34,FALSE)</f>
        <v>1.0325140744462615</v>
      </c>
      <c r="T57" s="79">
        <f t="shared" si="0"/>
        <v>51.140792389308075</v>
      </c>
      <c r="U57" s="79">
        <f t="shared" si="1"/>
        <v>3.1855095183297557E-4</v>
      </c>
      <c r="V57" s="78">
        <f>VLOOKUP(F57,'PIB Municipios 2021'!F57:$AQ$132,36,FALSE)</f>
        <v>5.0677123408784457</v>
      </c>
      <c r="W57" s="79">
        <f>VLOOKUP(F57,'PIB Municipios 2021'!F57:$AQ$132,37,FALSE)</f>
        <v>56.208504730186519</v>
      </c>
      <c r="X57" s="80">
        <f t="shared" si="2"/>
        <v>3.1855095183297536E-4</v>
      </c>
    </row>
    <row r="58" spans="1:24" x14ac:dyDescent="0.25">
      <c r="A58" s="74" t="s">
        <v>16</v>
      </c>
      <c r="B58" s="14" t="s">
        <v>6</v>
      </c>
      <c r="C58" s="74" t="s">
        <v>56</v>
      </c>
      <c r="D58" s="51" t="s">
        <v>32</v>
      </c>
      <c r="E58" s="169" t="s">
        <v>439</v>
      </c>
      <c r="F58" s="75" t="s">
        <v>119</v>
      </c>
      <c r="G58" s="50" t="s">
        <v>245</v>
      </c>
      <c r="H58" s="78">
        <f>VLOOKUP(F58,'PIB Municipios 2021'!F58:$AQ$132,8,FALSE)</f>
        <v>94.902172219283258</v>
      </c>
      <c r="I58" s="78">
        <f>VLOOKUP(F58,'PIB Municipios 2021'!F58:$AQ$132,13,FALSE)</f>
        <v>3.1678316080560109</v>
      </c>
      <c r="J58" s="78">
        <f>VLOOKUP(F58,'PIB Municipios 2021'!F58:$AQ$132,14,FALSE)</f>
        <v>12.595471488722927</v>
      </c>
      <c r="K58" s="78">
        <f>VLOOKUP(F58,'PIB Municipios 2021'!F58:$AQ$132,17,FALSE)</f>
        <v>6.4537960628986122</v>
      </c>
      <c r="L58" s="78">
        <f>VLOOKUP(F58,'PIB Municipios 2021'!F58:$AQ$132,20,FALSE)</f>
        <v>19.795108269980673</v>
      </c>
      <c r="M58" s="78">
        <f>VLOOKUP(F58,'PIB Municipios 2021'!F58:$AQ$132,23,FALSE)</f>
        <v>44.93527652838128</v>
      </c>
      <c r="N58" s="78">
        <f>VLOOKUP(F58,'PIB Municipios 2021'!F58:$AQ$132,24,FALSE)</f>
        <v>5.321448841760259</v>
      </c>
      <c r="O58" s="78">
        <f>VLOOKUP(F58,'PIB Municipios 2021'!F58:$AQ$132,25,FALSE)</f>
        <v>1.9592929755093684</v>
      </c>
      <c r="P58" s="78">
        <f>VLOOKUP(F58,'PIB Municipios 2021'!F58:$AQ$132,26,FALSE)</f>
        <v>20.096764856327262</v>
      </c>
      <c r="Q58" s="78">
        <f>VLOOKUP(F58,'PIB Municipios 2021'!F58:$AQ$132,27,FALSE)</f>
        <v>30.317753663896362</v>
      </c>
      <c r="R58" s="78">
        <f>VLOOKUP(F58,'PIB Municipios 2021'!F58:$AQ$132,31,FALSE)</f>
        <v>81.232287935683985</v>
      </c>
      <c r="S58" s="78">
        <f>VLOOKUP(F58,'PIB Municipios 2021'!F58:$AQ$132,34,FALSE)</f>
        <v>7.9755056405850668</v>
      </c>
      <c r="T58" s="79">
        <f t="shared" si="0"/>
        <v>328.75271009108508</v>
      </c>
      <c r="U58" s="79">
        <f t="shared" si="1"/>
        <v>2.0477682066396769E-3</v>
      </c>
      <c r="V58" s="78">
        <f>VLOOKUP(F58,'PIB Municipios 2021'!F58:$AQ$132,36,FALSE)</f>
        <v>32.577206730456112</v>
      </c>
      <c r="W58" s="79">
        <f>VLOOKUP(F58,'PIB Municipios 2021'!F58:$AQ$132,37,FALSE)</f>
        <v>361.32991682154119</v>
      </c>
      <c r="X58" s="80">
        <f t="shared" si="2"/>
        <v>2.0477682066396756E-3</v>
      </c>
    </row>
    <row r="59" spans="1:24" x14ac:dyDescent="0.25">
      <c r="A59" s="74" t="s">
        <v>16</v>
      </c>
      <c r="B59" s="14" t="s">
        <v>6</v>
      </c>
      <c r="C59" s="74" t="s">
        <v>56</v>
      </c>
      <c r="D59" s="51" t="s">
        <v>32</v>
      </c>
      <c r="E59" s="169" t="s">
        <v>439</v>
      </c>
      <c r="F59" s="75" t="s">
        <v>120</v>
      </c>
      <c r="G59" s="50" t="s">
        <v>246</v>
      </c>
      <c r="H59" s="78">
        <f>VLOOKUP(F59,'PIB Municipios 2021'!F59:$AQ$132,8,FALSE)</f>
        <v>62.520517841782222</v>
      </c>
      <c r="I59" s="78">
        <f>VLOOKUP(F59,'PIB Municipios 2021'!F59:$AQ$132,13,FALSE)</f>
        <v>33.415326444952669</v>
      </c>
      <c r="J59" s="78">
        <f>VLOOKUP(F59,'PIB Municipios 2021'!F59:$AQ$132,14,FALSE)</f>
        <v>4.3223133146802608</v>
      </c>
      <c r="K59" s="78">
        <f>VLOOKUP(F59,'PIB Municipios 2021'!F59:$AQ$132,17,FALSE)</f>
        <v>3.1914559809321643</v>
      </c>
      <c r="L59" s="78">
        <f>VLOOKUP(F59,'PIB Municipios 2021'!F59:$AQ$132,20,FALSE)</f>
        <v>16.732880314031721</v>
      </c>
      <c r="M59" s="78">
        <f>VLOOKUP(F59,'PIB Municipios 2021'!F59:$AQ$132,23,FALSE)</f>
        <v>61.843392982548579</v>
      </c>
      <c r="N59" s="78">
        <f>VLOOKUP(F59,'PIB Municipios 2021'!F59:$AQ$132,24,FALSE)</f>
        <v>8.394755792273795</v>
      </c>
      <c r="O59" s="78">
        <f>VLOOKUP(F59,'PIB Municipios 2021'!F59:$AQ$132,25,FALSE)</f>
        <v>3.2957333327597738</v>
      </c>
      <c r="P59" s="78">
        <f>VLOOKUP(F59,'PIB Municipios 2021'!F59:$AQ$132,26,FALSE)</f>
        <v>22.529108904959578</v>
      </c>
      <c r="Q59" s="78">
        <f>VLOOKUP(F59,'PIB Municipios 2021'!F59:$AQ$132,27,FALSE)</f>
        <v>31.59864982054366</v>
      </c>
      <c r="R59" s="78">
        <f>VLOOKUP(F59,'PIB Municipios 2021'!F59:$AQ$132,31,FALSE)</f>
        <v>70.165637447529406</v>
      </c>
      <c r="S59" s="78">
        <f>VLOOKUP(F59,'PIB Municipios 2021'!F59:$AQ$132,34,FALSE)</f>
        <v>17.616736372588576</v>
      </c>
      <c r="T59" s="79">
        <f t="shared" si="0"/>
        <v>335.62650854958235</v>
      </c>
      <c r="U59" s="79">
        <f t="shared" si="1"/>
        <v>2.0905844192824854E-3</v>
      </c>
      <c r="V59" s="78">
        <f>VLOOKUP(F59,'PIB Municipios 2021'!F59:$AQ$132,36,FALSE)</f>
        <v>33.25835443367631</v>
      </c>
      <c r="W59" s="79">
        <f>VLOOKUP(F59,'PIB Municipios 2021'!F59:$AQ$132,37,FALSE)</f>
        <v>368.8848629832587</v>
      </c>
      <c r="X59" s="80">
        <f t="shared" si="2"/>
        <v>2.0905844192824845E-3</v>
      </c>
    </row>
    <row r="60" spans="1:24" x14ac:dyDescent="0.25">
      <c r="A60" s="74" t="s">
        <v>16</v>
      </c>
      <c r="B60" s="14" t="s">
        <v>6</v>
      </c>
      <c r="C60" s="74" t="s">
        <v>56</v>
      </c>
      <c r="D60" s="51" t="s">
        <v>32</v>
      </c>
      <c r="E60" s="169" t="s">
        <v>439</v>
      </c>
      <c r="F60" s="75" t="s">
        <v>121</v>
      </c>
      <c r="G60" s="50" t="s">
        <v>247</v>
      </c>
      <c r="H60" s="78">
        <f>VLOOKUP(F60,'PIB Municipios 2021'!F60:$AQ$132,8,FALSE)</f>
        <v>92.281587686331605</v>
      </c>
      <c r="I60" s="78">
        <f>VLOOKUP(F60,'PIB Municipios 2021'!F60:$AQ$132,13,FALSE)</f>
        <v>28.916072736385015</v>
      </c>
      <c r="J60" s="78">
        <f>VLOOKUP(F60,'PIB Municipios 2021'!F60:$AQ$132,14,FALSE)</f>
        <v>5.5105221922805541</v>
      </c>
      <c r="K60" s="78">
        <f>VLOOKUP(F60,'PIB Municipios 2021'!F60:$AQ$132,17,FALSE)</f>
        <v>9.8922186475525589</v>
      </c>
      <c r="L60" s="78">
        <f>VLOOKUP(F60,'PIB Municipios 2021'!F60:$AQ$132,20,FALSE)</f>
        <v>22.07635637006106</v>
      </c>
      <c r="M60" s="78">
        <f>VLOOKUP(F60,'PIB Municipios 2021'!F60:$AQ$132,23,FALSE)</f>
        <v>58.427518339403079</v>
      </c>
      <c r="N60" s="78">
        <f>VLOOKUP(F60,'PIB Municipios 2021'!F60:$AQ$132,24,FALSE)</f>
        <v>8.4540046379123286</v>
      </c>
      <c r="O60" s="78">
        <f>VLOOKUP(F60,'PIB Municipios 2021'!F60:$AQ$132,25,FALSE)</f>
        <v>2.9847244397967625</v>
      </c>
      <c r="P60" s="78">
        <f>VLOOKUP(F60,'PIB Municipios 2021'!F60:$AQ$132,26,FALSE)</f>
        <v>25.18056004494386</v>
      </c>
      <c r="Q60" s="78">
        <f>VLOOKUP(F60,'PIB Municipios 2021'!F60:$AQ$132,27,FALSE)</f>
        <v>31.849836715687225</v>
      </c>
      <c r="R60" s="78">
        <f>VLOOKUP(F60,'PIB Municipios 2021'!F60:$AQ$132,31,FALSE)</f>
        <v>68.420783889350645</v>
      </c>
      <c r="S60" s="78">
        <f>VLOOKUP(F60,'PIB Municipios 2021'!F60:$AQ$132,34,FALSE)</f>
        <v>13.023047354704772</v>
      </c>
      <c r="T60" s="79">
        <f t="shared" si="0"/>
        <v>367.01723305440953</v>
      </c>
      <c r="U60" s="79">
        <f t="shared" si="1"/>
        <v>2.2861141461904713E-3</v>
      </c>
      <c r="V60" s="78">
        <f>VLOOKUP(F60,'PIB Municipios 2021'!F60:$AQ$132,36,FALSE)</f>
        <v>36.368966423245048</v>
      </c>
      <c r="W60" s="79">
        <f>VLOOKUP(F60,'PIB Municipios 2021'!F60:$AQ$132,37,FALSE)</f>
        <v>403.38619947765449</v>
      </c>
      <c r="X60" s="80">
        <f t="shared" si="2"/>
        <v>2.2861141461904691E-3</v>
      </c>
    </row>
    <row r="61" spans="1:24" x14ac:dyDescent="0.25">
      <c r="A61" s="74" t="s">
        <v>16</v>
      </c>
      <c r="B61" s="14" t="s">
        <v>6</v>
      </c>
      <c r="C61" s="74" t="s">
        <v>56</v>
      </c>
      <c r="D61" s="51" t="s">
        <v>32</v>
      </c>
      <c r="E61" s="169" t="s">
        <v>439</v>
      </c>
      <c r="F61" s="75" t="s">
        <v>122</v>
      </c>
      <c r="G61" s="50" t="s">
        <v>248</v>
      </c>
      <c r="H61" s="78">
        <f>VLOOKUP(F61,'PIB Municipios 2021'!F61:$AQ$132,8,FALSE)</f>
        <v>24.759680272604601</v>
      </c>
      <c r="I61" s="78">
        <f>VLOOKUP(F61,'PIB Municipios 2021'!F61:$AQ$132,13,FALSE)</f>
        <v>0</v>
      </c>
      <c r="J61" s="78">
        <f>VLOOKUP(F61,'PIB Municipios 2021'!F61:$AQ$132,14,FALSE)</f>
        <v>2.7336437346408928</v>
      </c>
      <c r="K61" s="78">
        <f>VLOOKUP(F61,'PIB Municipios 2021'!F61:$AQ$132,17,FALSE)</f>
        <v>0.49035905004543734</v>
      </c>
      <c r="L61" s="78">
        <f>VLOOKUP(F61,'PIB Municipios 2021'!F61:$AQ$132,20,FALSE)</f>
        <v>25.925082642029711</v>
      </c>
      <c r="M61" s="78">
        <f>VLOOKUP(F61,'PIB Municipios 2021'!F61:$AQ$132,23,FALSE)</f>
        <v>16.430888809540281</v>
      </c>
      <c r="N61" s="78">
        <f>VLOOKUP(F61,'PIB Municipios 2021'!F61:$AQ$132,24,FALSE)</f>
        <v>2.7714993936460353</v>
      </c>
      <c r="O61" s="78">
        <f>VLOOKUP(F61,'PIB Municipios 2021'!F61:$AQ$132,25,FALSE)</f>
        <v>0.57471140883151794</v>
      </c>
      <c r="P61" s="78">
        <f>VLOOKUP(F61,'PIB Municipios 2021'!F61:$AQ$132,26,FALSE)</f>
        <v>9.6066652647150992</v>
      </c>
      <c r="Q61" s="78">
        <f>VLOOKUP(F61,'PIB Municipios 2021'!F61:$AQ$132,27,FALSE)</f>
        <v>10.633154251446465</v>
      </c>
      <c r="R61" s="78">
        <f>VLOOKUP(F61,'PIB Municipios 2021'!F61:$AQ$132,31,FALSE)</f>
        <v>29.842609450976465</v>
      </c>
      <c r="S61" s="78">
        <f>VLOOKUP(F61,'PIB Municipios 2021'!F61:$AQ$132,34,FALSE)</f>
        <v>2.9464409562912661</v>
      </c>
      <c r="T61" s="79">
        <f t="shared" si="0"/>
        <v>126.71473523476779</v>
      </c>
      <c r="U61" s="79">
        <f t="shared" si="1"/>
        <v>7.8929358804260207E-4</v>
      </c>
      <c r="V61" s="78">
        <f>VLOOKUP(F61,'PIB Municipios 2021'!F61:$AQ$132,36,FALSE)</f>
        <v>12.556587364388033</v>
      </c>
      <c r="W61" s="79">
        <f>VLOOKUP(F61,'PIB Municipios 2021'!F61:$AQ$132,37,FALSE)</f>
        <v>139.27132259915578</v>
      </c>
      <c r="X61" s="80">
        <f t="shared" si="2"/>
        <v>7.8929358804260131E-4</v>
      </c>
    </row>
    <row r="62" spans="1:24" x14ac:dyDescent="0.25">
      <c r="A62" s="74" t="s">
        <v>16</v>
      </c>
      <c r="B62" s="14" t="s">
        <v>6</v>
      </c>
      <c r="C62" s="74" t="s">
        <v>56</v>
      </c>
      <c r="D62" s="51" t="s">
        <v>32</v>
      </c>
      <c r="E62" s="169" t="s">
        <v>439</v>
      </c>
      <c r="F62" s="75" t="s">
        <v>123</v>
      </c>
      <c r="G62" s="50" t="s">
        <v>249</v>
      </c>
      <c r="H62" s="78">
        <f>VLOOKUP(F62,'PIB Municipios 2021'!F62:$AQ$132,8,FALSE)</f>
        <v>47.334154858506693</v>
      </c>
      <c r="I62" s="78">
        <f>VLOOKUP(F62,'PIB Municipios 2021'!F62:$AQ$132,13,FALSE)</f>
        <v>0</v>
      </c>
      <c r="J62" s="78">
        <f>VLOOKUP(F62,'PIB Municipios 2021'!F62:$AQ$132,14,FALSE)</f>
        <v>2.7879428293751762</v>
      </c>
      <c r="K62" s="78">
        <f>VLOOKUP(F62,'PIB Municipios 2021'!F62:$AQ$132,17,FALSE)</f>
        <v>0.6767950708342646</v>
      </c>
      <c r="L62" s="78">
        <f>VLOOKUP(F62,'PIB Municipios 2021'!F62:$AQ$132,20,FALSE)</f>
        <v>5.4393520082827118</v>
      </c>
      <c r="M62" s="78">
        <f>VLOOKUP(F62,'PIB Municipios 2021'!F62:$AQ$132,23,FALSE)</f>
        <v>13.123487482016817</v>
      </c>
      <c r="N62" s="78">
        <f>VLOOKUP(F62,'PIB Municipios 2021'!F62:$AQ$132,24,FALSE)</f>
        <v>2.4213517133964833</v>
      </c>
      <c r="O62" s="78">
        <f>VLOOKUP(F62,'PIB Municipios 2021'!F62:$AQ$132,25,FALSE)</f>
        <v>0.45332769453895394</v>
      </c>
      <c r="P62" s="78">
        <f>VLOOKUP(F62,'PIB Municipios 2021'!F62:$AQ$132,26,FALSE)</f>
        <v>9.1580807920687874</v>
      </c>
      <c r="Q62" s="78">
        <f>VLOOKUP(F62,'PIB Municipios 2021'!F62:$AQ$132,27,FALSE)</f>
        <v>9.454799204256112</v>
      </c>
      <c r="R62" s="78">
        <f>VLOOKUP(F62,'PIB Municipios 2021'!F62:$AQ$132,31,FALSE)</f>
        <v>25.957622562764584</v>
      </c>
      <c r="S62" s="78">
        <f>VLOOKUP(F62,'PIB Municipios 2021'!F62:$AQ$132,34,FALSE)</f>
        <v>3.5278787547603381</v>
      </c>
      <c r="T62" s="79">
        <f t="shared" si="0"/>
        <v>120.33479297080092</v>
      </c>
      <c r="U62" s="79">
        <f t="shared" si="1"/>
        <v>7.4955355692703078E-4</v>
      </c>
      <c r="V62" s="78">
        <f>VLOOKUP(F62,'PIB Municipios 2021'!F62:$AQ$132,36,FALSE)</f>
        <v>11.924377524949637</v>
      </c>
      <c r="W62" s="79">
        <f>VLOOKUP(F62,'PIB Municipios 2021'!F62:$AQ$132,37,FALSE)</f>
        <v>132.25917049575057</v>
      </c>
      <c r="X62" s="80">
        <f t="shared" si="2"/>
        <v>7.4955355692703034E-4</v>
      </c>
    </row>
    <row r="63" spans="1:24" x14ac:dyDescent="0.25">
      <c r="A63" s="74" t="s">
        <v>16</v>
      </c>
      <c r="B63" s="14" t="s">
        <v>6</v>
      </c>
      <c r="C63" s="74" t="s">
        <v>57</v>
      </c>
      <c r="D63" s="51" t="s">
        <v>33</v>
      </c>
      <c r="E63" s="169" t="s">
        <v>441</v>
      </c>
      <c r="F63" s="75" t="s">
        <v>124</v>
      </c>
      <c r="G63" s="50" t="s">
        <v>250</v>
      </c>
      <c r="H63" s="78">
        <f>VLOOKUP(F63,'PIB Municipios 2021'!F63:$AQ$132,8,FALSE)</f>
        <v>58.557902163397046</v>
      </c>
      <c r="I63" s="78">
        <f>VLOOKUP(F63,'PIB Municipios 2021'!F63:$AQ$132,13,FALSE)</f>
        <v>2.5384561575341205</v>
      </c>
      <c r="J63" s="78">
        <f>VLOOKUP(F63,'PIB Municipios 2021'!F63:$AQ$132,14,FALSE)</f>
        <v>0.43688635949522264</v>
      </c>
      <c r="K63" s="78">
        <f>VLOOKUP(F63,'PIB Municipios 2021'!F63:$AQ$132,17,FALSE)</f>
        <v>0.70269103184141191</v>
      </c>
      <c r="L63" s="78">
        <f>VLOOKUP(F63,'PIB Municipios 2021'!F63:$AQ$132,20,FALSE)</f>
        <v>17.279978685014267</v>
      </c>
      <c r="M63" s="78">
        <f>VLOOKUP(F63,'PIB Municipios 2021'!F63:$AQ$132,23,FALSE)</f>
        <v>11.700894041560254</v>
      </c>
      <c r="N63" s="78">
        <f>VLOOKUP(F63,'PIB Municipios 2021'!F63:$AQ$132,24,FALSE)</f>
        <v>3.0061219193301887</v>
      </c>
      <c r="O63" s="78">
        <f>VLOOKUP(F63,'PIB Municipios 2021'!F63:$AQ$132,25,FALSE)</f>
        <v>0.98908863155598137</v>
      </c>
      <c r="P63" s="78">
        <f>VLOOKUP(F63,'PIB Municipios 2021'!F63:$AQ$132,26,FALSE)</f>
        <v>8.7574432096872794</v>
      </c>
      <c r="Q63" s="78">
        <f>VLOOKUP(F63,'PIB Municipios 2021'!F63:$AQ$132,27,FALSE)</f>
        <v>7.6077477699655791</v>
      </c>
      <c r="R63" s="78">
        <f>VLOOKUP(F63,'PIB Municipios 2021'!F63:$AQ$132,31,FALSE)</f>
        <v>16.937765065317436</v>
      </c>
      <c r="S63" s="78">
        <f>VLOOKUP(F63,'PIB Municipios 2021'!F63:$AQ$132,34,FALSE)</f>
        <v>4.0848233537262182</v>
      </c>
      <c r="T63" s="79">
        <f t="shared" si="0"/>
        <v>132.59979838842503</v>
      </c>
      <c r="U63" s="79">
        <f t="shared" si="1"/>
        <v>8.2595106598943625E-4</v>
      </c>
      <c r="V63" s="78">
        <f>VLOOKUP(F63,'PIB Municipios 2021'!F63:$AQ$132,36,FALSE)</f>
        <v>13.139757975895277</v>
      </c>
      <c r="W63" s="79">
        <f>VLOOKUP(F63,'PIB Municipios 2021'!F63:$AQ$132,37,FALSE)</f>
        <v>145.73955636432026</v>
      </c>
      <c r="X63" s="80">
        <f t="shared" si="2"/>
        <v>8.2595106598943549E-4</v>
      </c>
    </row>
    <row r="64" spans="1:24" x14ac:dyDescent="0.25">
      <c r="A64" s="74" t="s">
        <v>16</v>
      </c>
      <c r="B64" s="14" t="s">
        <v>6</v>
      </c>
      <c r="C64" s="74" t="s">
        <v>57</v>
      </c>
      <c r="D64" s="51" t="s">
        <v>33</v>
      </c>
      <c r="E64" s="169" t="s">
        <v>439</v>
      </c>
      <c r="F64" s="75" t="s">
        <v>125</v>
      </c>
      <c r="G64" s="50" t="s">
        <v>251</v>
      </c>
      <c r="H64" s="78">
        <f>VLOOKUP(F64,'PIB Municipios 2021'!F64:$AQ$132,8,FALSE)</f>
        <v>15.66133403525847</v>
      </c>
      <c r="I64" s="78">
        <f>VLOOKUP(F64,'PIB Municipios 2021'!F64:$AQ$132,13,FALSE)</f>
        <v>0</v>
      </c>
      <c r="J64" s="78">
        <f>VLOOKUP(F64,'PIB Municipios 2021'!F64:$AQ$132,14,FALSE)</f>
        <v>4.6445310604813557</v>
      </c>
      <c r="K64" s="78">
        <f>VLOOKUP(F64,'PIB Municipios 2021'!F64:$AQ$132,17,FALSE)</f>
        <v>0.51119714829923801</v>
      </c>
      <c r="L64" s="78">
        <f>VLOOKUP(F64,'PIB Municipios 2021'!F64:$AQ$132,20,FALSE)</f>
        <v>7.6978287588923049</v>
      </c>
      <c r="M64" s="78">
        <f>VLOOKUP(F64,'PIB Municipios 2021'!F64:$AQ$132,23,FALSE)</f>
        <v>7.3070227779505972</v>
      </c>
      <c r="N64" s="78">
        <f>VLOOKUP(F64,'PIB Municipios 2021'!F64:$AQ$132,24,FALSE)</f>
        <v>2.4829215639476021</v>
      </c>
      <c r="O64" s="78">
        <f>VLOOKUP(F64,'PIB Municipios 2021'!F64:$AQ$132,25,FALSE)</f>
        <v>0.59415922245464614</v>
      </c>
      <c r="P64" s="78">
        <f>VLOOKUP(F64,'PIB Municipios 2021'!F64:$AQ$132,26,FALSE)</f>
        <v>8.4550387701059186</v>
      </c>
      <c r="Q64" s="78">
        <f>VLOOKUP(F64,'PIB Municipios 2021'!F64:$AQ$132,27,FALSE)</f>
        <v>6.1121778573861691</v>
      </c>
      <c r="R64" s="78">
        <f>VLOOKUP(F64,'PIB Municipios 2021'!F64:$AQ$132,31,FALSE)</f>
        <v>14.077831124308194</v>
      </c>
      <c r="S64" s="78">
        <f>VLOOKUP(F64,'PIB Municipios 2021'!F64:$AQ$132,34,FALSE)</f>
        <v>6.5408488925615105</v>
      </c>
      <c r="T64" s="79">
        <f t="shared" si="0"/>
        <v>74.08489121164601</v>
      </c>
      <c r="U64" s="79">
        <f t="shared" si="1"/>
        <v>4.614674804461235E-4</v>
      </c>
      <c r="V64" s="78">
        <f>VLOOKUP(F64,'PIB Municipios 2021'!F64:$AQ$132,36,FALSE)</f>
        <v>7.3413199116638728</v>
      </c>
      <c r="W64" s="79">
        <f>VLOOKUP(F64,'PIB Municipios 2021'!F64:$AQ$132,37,FALSE)</f>
        <v>81.426211123309884</v>
      </c>
      <c r="X64" s="80">
        <f t="shared" si="2"/>
        <v>4.6146748044612317E-4</v>
      </c>
    </row>
    <row r="65" spans="1:24" x14ac:dyDescent="0.25">
      <c r="A65" s="74" t="s">
        <v>16</v>
      </c>
      <c r="B65" s="14" t="s">
        <v>6</v>
      </c>
      <c r="C65" s="74" t="s">
        <v>57</v>
      </c>
      <c r="D65" s="51" t="s">
        <v>33</v>
      </c>
      <c r="E65" s="169" t="s">
        <v>439</v>
      </c>
      <c r="F65" s="75" t="s">
        <v>126</v>
      </c>
      <c r="G65" s="50" t="s">
        <v>252</v>
      </c>
      <c r="H65" s="78">
        <f>VLOOKUP(F65,'PIB Municipios 2021'!F65:$AQ$132,8,FALSE)</f>
        <v>12.007252665699713</v>
      </c>
      <c r="I65" s="78">
        <f>VLOOKUP(F65,'PIB Municipios 2021'!F65:$AQ$132,13,FALSE)</f>
        <v>753.46954812713909</v>
      </c>
      <c r="J65" s="78">
        <f>VLOOKUP(F65,'PIB Municipios 2021'!F65:$AQ$132,14,FALSE)</f>
        <v>252.81892877357657</v>
      </c>
      <c r="K65" s="78">
        <f>VLOOKUP(F65,'PIB Municipios 2021'!F65:$AQ$132,17,FALSE)</f>
        <v>12.156041855092829</v>
      </c>
      <c r="L65" s="78">
        <f>VLOOKUP(F65,'PIB Municipios 2021'!F65:$AQ$132,20,FALSE)</f>
        <v>17.568611151032105</v>
      </c>
      <c r="M65" s="78">
        <f>VLOOKUP(F65,'PIB Municipios 2021'!F65:$AQ$132,23,FALSE)</f>
        <v>19.447324891121649</v>
      </c>
      <c r="N65" s="78">
        <f>VLOOKUP(F65,'PIB Municipios 2021'!F65:$AQ$132,24,FALSE)</f>
        <v>3.3213612202262182</v>
      </c>
      <c r="O65" s="78">
        <f>VLOOKUP(F65,'PIB Municipios 2021'!F65:$AQ$132,25,FALSE)</f>
        <v>0.95387702392571549</v>
      </c>
      <c r="P65" s="78">
        <f>VLOOKUP(F65,'PIB Municipios 2021'!F65:$AQ$132,26,FALSE)</f>
        <v>14.175460795319708</v>
      </c>
      <c r="Q65" s="78">
        <f>VLOOKUP(F65,'PIB Municipios 2021'!F65:$AQ$132,27,FALSE)</f>
        <v>94.506282855628825</v>
      </c>
      <c r="R65" s="78">
        <f>VLOOKUP(F65,'PIB Municipios 2021'!F65:$AQ$132,31,FALSE)</f>
        <v>22.518440756775103</v>
      </c>
      <c r="S65" s="78">
        <f>VLOOKUP(F65,'PIB Municipios 2021'!F65:$AQ$132,34,FALSE)</f>
        <v>3.9772713179608079</v>
      </c>
      <c r="T65" s="79">
        <f t="shared" si="0"/>
        <v>1206.9204014334987</v>
      </c>
      <c r="U65" s="79">
        <f t="shared" si="1"/>
        <v>7.5177881432994306E-3</v>
      </c>
      <c r="V65" s="78">
        <f>VLOOKUP(F65,'PIB Municipios 2021'!F65:$AQ$132,36,FALSE)</f>
        <v>119.59778343366534</v>
      </c>
      <c r="W65" s="79">
        <f>VLOOKUP(F65,'PIB Municipios 2021'!F65:$AQ$132,37,FALSE)</f>
        <v>1326.5181848671639</v>
      </c>
      <c r="X65" s="80">
        <f t="shared" si="2"/>
        <v>7.5177881432994245E-3</v>
      </c>
    </row>
    <row r="66" spans="1:24" x14ac:dyDescent="0.25">
      <c r="A66" s="74" t="s">
        <v>16</v>
      </c>
      <c r="B66" s="14" t="s">
        <v>6</v>
      </c>
      <c r="C66" s="74" t="s">
        <v>57</v>
      </c>
      <c r="D66" s="51" t="s">
        <v>33</v>
      </c>
      <c r="E66" s="169" t="s">
        <v>441</v>
      </c>
      <c r="F66" s="75" t="s">
        <v>127</v>
      </c>
      <c r="G66" s="50" t="s">
        <v>253</v>
      </c>
      <c r="H66" s="78">
        <f>VLOOKUP(F66,'PIB Municipios 2021'!F66:$AQ$132,8,FALSE)</f>
        <v>56.950083959562996</v>
      </c>
      <c r="I66" s="78">
        <f>VLOOKUP(F66,'PIB Municipios 2021'!F66:$AQ$132,13,FALSE)</f>
        <v>0</v>
      </c>
      <c r="J66" s="78">
        <f>VLOOKUP(F66,'PIB Municipios 2021'!F66:$AQ$132,14,FALSE)</f>
        <v>1.1149020352374797</v>
      </c>
      <c r="K66" s="78">
        <f>VLOOKUP(F66,'PIB Municipios 2021'!F66:$AQ$132,17,FALSE)</f>
        <v>0.54767873732656192</v>
      </c>
      <c r="L66" s="78">
        <f>VLOOKUP(F66,'PIB Municipios 2021'!F66:$AQ$132,20,FALSE)</f>
        <v>14.177337553166389</v>
      </c>
      <c r="M66" s="78">
        <f>VLOOKUP(F66,'PIB Municipios 2021'!F66:$AQ$132,23,FALSE)</f>
        <v>13.816066044767489</v>
      </c>
      <c r="N66" s="78">
        <f>VLOOKUP(F66,'PIB Municipios 2021'!F66:$AQ$132,24,FALSE)</f>
        <v>2.7515318521824286</v>
      </c>
      <c r="O66" s="78">
        <f>VLOOKUP(F66,'PIB Municipios 2021'!F66:$AQ$132,25,FALSE)</f>
        <v>0.83658918054069165</v>
      </c>
      <c r="P66" s="78">
        <f>VLOOKUP(F66,'PIB Municipios 2021'!F66:$AQ$132,26,FALSE)</f>
        <v>10.318529646374682</v>
      </c>
      <c r="Q66" s="78">
        <f>VLOOKUP(F66,'PIB Municipios 2021'!F66:$AQ$132,27,FALSE)</f>
        <v>9.3650281648244125</v>
      </c>
      <c r="R66" s="78">
        <f>VLOOKUP(F66,'PIB Municipios 2021'!F66:$AQ$132,31,FALSE)</f>
        <v>24.242383580231646</v>
      </c>
      <c r="S66" s="78">
        <f>VLOOKUP(F66,'PIB Municipios 2021'!F66:$AQ$132,34,FALSE)</f>
        <v>3.1857590589511844</v>
      </c>
      <c r="T66" s="79">
        <f t="shared" si="0"/>
        <v>137.30588981316595</v>
      </c>
      <c r="U66" s="79">
        <f t="shared" si="1"/>
        <v>8.5526484531753375E-4</v>
      </c>
      <c r="V66" s="78">
        <f>VLOOKUP(F66,'PIB Municipios 2021'!F66:$AQ$132,36,FALSE)</f>
        <v>13.606100331502734</v>
      </c>
      <c r="W66" s="79">
        <f>VLOOKUP(F66,'PIB Municipios 2021'!F66:$AQ$132,37,FALSE)</f>
        <v>150.91199014466869</v>
      </c>
      <c r="X66" s="80">
        <f t="shared" si="2"/>
        <v>8.5526484531753331E-4</v>
      </c>
    </row>
    <row r="67" spans="1:24" x14ac:dyDescent="0.25">
      <c r="A67" s="74" t="s">
        <v>16</v>
      </c>
      <c r="B67" s="14" t="s">
        <v>6</v>
      </c>
      <c r="C67" s="74" t="s">
        <v>57</v>
      </c>
      <c r="D67" s="51" t="s">
        <v>33</v>
      </c>
      <c r="E67" s="169" t="s">
        <v>439</v>
      </c>
      <c r="F67" s="75" t="s">
        <v>128</v>
      </c>
      <c r="G67" s="50" t="s">
        <v>254</v>
      </c>
      <c r="H67" s="78">
        <f>VLOOKUP(F67,'PIB Municipios 2021'!F67:$AQ$132,8,FALSE)</f>
        <v>36.247914535656577</v>
      </c>
      <c r="I67" s="78">
        <f>VLOOKUP(F67,'PIB Municipios 2021'!F67:$AQ$132,13,FALSE)</f>
        <v>0</v>
      </c>
      <c r="J67" s="78">
        <f>VLOOKUP(F67,'PIB Municipios 2021'!F67:$AQ$132,14,FALSE)</f>
        <v>13.918883794583429</v>
      </c>
      <c r="K67" s="78">
        <f>VLOOKUP(F67,'PIB Municipios 2021'!F67:$AQ$132,17,FALSE)</f>
        <v>1.6166538675395805</v>
      </c>
      <c r="L67" s="78">
        <f>VLOOKUP(F67,'PIB Municipios 2021'!F67:$AQ$132,20,FALSE)</f>
        <v>11.324048433956831</v>
      </c>
      <c r="M67" s="78">
        <f>VLOOKUP(F67,'PIB Municipios 2021'!F67:$AQ$132,23,FALSE)</f>
        <v>25.226805225780836</v>
      </c>
      <c r="N67" s="78">
        <f>VLOOKUP(F67,'PIB Municipios 2021'!F67:$AQ$132,24,FALSE)</f>
        <v>5.8692057610949258</v>
      </c>
      <c r="O67" s="78">
        <f>VLOOKUP(F67,'PIB Municipios 2021'!F67:$AQ$132,25,FALSE)</f>
        <v>1.103628697226062</v>
      </c>
      <c r="P67" s="78">
        <f>VLOOKUP(F67,'PIB Municipios 2021'!F67:$AQ$132,26,FALSE)</f>
        <v>22.157307556343103</v>
      </c>
      <c r="Q67" s="78">
        <f>VLOOKUP(F67,'PIB Municipios 2021'!F67:$AQ$132,27,FALSE)</f>
        <v>13.184465617416533</v>
      </c>
      <c r="R67" s="78">
        <f>VLOOKUP(F67,'PIB Municipios 2021'!F67:$AQ$132,31,FALSE)</f>
        <v>24.497933406002879</v>
      </c>
      <c r="S67" s="78">
        <f>VLOOKUP(F67,'PIB Municipios 2021'!F67:$AQ$132,34,FALSE)</f>
        <v>5.2294368651648915</v>
      </c>
      <c r="T67" s="79">
        <f t="shared" si="0"/>
        <v>160.37628376076566</v>
      </c>
      <c r="U67" s="79">
        <f t="shared" si="1"/>
        <v>9.9896805380958811E-4</v>
      </c>
      <c r="V67" s="78">
        <f>VLOOKUP(F67,'PIB Municipios 2021'!F67:$AQ$132,36,FALSE)</f>
        <v>15.892222909095441</v>
      </c>
      <c r="W67" s="79">
        <f>VLOOKUP(F67,'PIB Municipios 2021'!F67:$AQ$132,37,FALSE)</f>
        <v>176.2685066698611</v>
      </c>
      <c r="X67" s="80">
        <f t="shared" si="2"/>
        <v>9.9896805380958746E-4</v>
      </c>
    </row>
    <row r="68" spans="1:24" x14ac:dyDescent="0.25">
      <c r="A68" s="74" t="s">
        <v>16</v>
      </c>
      <c r="B68" s="14" t="s">
        <v>6</v>
      </c>
      <c r="C68" s="74" t="s">
        <v>57</v>
      </c>
      <c r="D68" s="51" t="s">
        <v>33</v>
      </c>
      <c r="E68" s="169" t="s">
        <v>439</v>
      </c>
      <c r="F68" s="75" t="s">
        <v>129</v>
      </c>
      <c r="G68" s="50" t="s">
        <v>255</v>
      </c>
      <c r="H68" s="78">
        <f>VLOOKUP(F68,'PIB Municipios 2021'!F68:$AQ$132,8,FALSE)</f>
        <v>7.2761624270616494</v>
      </c>
      <c r="I68" s="78">
        <f>VLOOKUP(F68,'PIB Municipios 2021'!F68:$AQ$132,13,FALSE)</f>
        <v>0</v>
      </c>
      <c r="J68" s="78">
        <f>VLOOKUP(F68,'PIB Municipios 2021'!F68:$AQ$132,14,FALSE)</f>
        <v>18.06924361192516</v>
      </c>
      <c r="K68" s="78">
        <f>VLOOKUP(F68,'PIB Municipios 2021'!F68:$AQ$132,17,FALSE)</f>
        <v>1.7040485659158615</v>
      </c>
      <c r="L68" s="78">
        <f>VLOOKUP(F68,'PIB Municipios 2021'!F68:$AQ$132,20,FALSE)</f>
        <v>11.379772192665879</v>
      </c>
      <c r="M68" s="78">
        <f>VLOOKUP(F68,'PIB Municipios 2021'!F68:$AQ$132,23,FALSE)</f>
        <v>12.183204908013714</v>
      </c>
      <c r="N68" s="78">
        <f>VLOOKUP(F68,'PIB Municipios 2021'!F68:$AQ$132,24,FALSE)</f>
        <v>1.8070211054239322</v>
      </c>
      <c r="O68" s="78">
        <f>VLOOKUP(F68,'PIB Municipios 2021'!F68:$AQ$132,25,FALSE)</f>
        <v>0.49110500241720006</v>
      </c>
      <c r="P68" s="78">
        <f>VLOOKUP(F68,'PIB Municipios 2021'!F68:$AQ$132,26,FALSE)</f>
        <v>8.4551514337515616</v>
      </c>
      <c r="Q68" s="78">
        <f>VLOOKUP(F68,'PIB Municipios 2021'!F68:$AQ$132,27,FALSE)</f>
        <v>7.599312405555831</v>
      </c>
      <c r="R68" s="78">
        <f>VLOOKUP(F68,'PIB Municipios 2021'!F68:$AQ$132,31,FALSE)</f>
        <v>14.792924162324301</v>
      </c>
      <c r="S68" s="78">
        <f>VLOOKUP(F68,'PIB Municipios 2021'!F68:$AQ$132,34,FALSE)</f>
        <v>3.8272554042986542</v>
      </c>
      <c r="T68" s="79">
        <f t="shared" si="0"/>
        <v>87.585201219353735</v>
      </c>
      <c r="U68" s="79">
        <f t="shared" si="1"/>
        <v>5.4555957996342878E-4</v>
      </c>
      <c r="V68" s="78">
        <f>VLOOKUP(F68,'PIB Municipios 2021'!F68:$AQ$132,36,FALSE)</f>
        <v>8.6791108303288098</v>
      </c>
      <c r="W68" s="79">
        <f>VLOOKUP(F68,'PIB Municipios 2021'!F68:$AQ$132,37,FALSE)</f>
        <v>96.264312049682545</v>
      </c>
      <c r="X68" s="80">
        <f t="shared" si="2"/>
        <v>5.4555957996342834E-4</v>
      </c>
    </row>
    <row r="69" spans="1:24" x14ac:dyDescent="0.25">
      <c r="A69" s="74" t="s">
        <v>16</v>
      </c>
      <c r="B69" s="14" t="s">
        <v>6</v>
      </c>
      <c r="C69" s="74" t="s">
        <v>57</v>
      </c>
      <c r="D69" s="51" t="s">
        <v>33</v>
      </c>
      <c r="E69" s="169" t="s">
        <v>439</v>
      </c>
      <c r="F69" s="75" t="s">
        <v>130</v>
      </c>
      <c r="G69" s="50" t="s">
        <v>256</v>
      </c>
      <c r="H69" s="78">
        <f>VLOOKUP(F69,'PIB Municipios 2021'!F69:$AQ$132,8,FALSE)</f>
        <v>24.028644765120163</v>
      </c>
      <c r="I69" s="78">
        <f>VLOOKUP(F69,'PIB Municipios 2021'!F69:$AQ$132,13,FALSE)</f>
        <v>0</v>
      </c>
      <c r="J69" s="78">
        <f>VLOOKUP(F69,'PIB Municipios 2021'!F69:$AQ$132,14,FALSE)</f>
        <v>7.3705234632003078</v>
      </c>
      <c r="K69" s="78">
        <f>VLOOKUP(F69,'PIB Municipios 2021'!F69:$AQ$132,17,FALSE)</f>
        <v>0.86970770858145374</v>
      </c>
      <c r="L69" s="78">
        <f>VLOOKUP(F69,'PIB Municipios 2021'!F69:$AQ$132,20,FALSE)</f>
        <v>11.63365927908815</v>
      </c>
      <c r="M69" s="78">
        <f>VLOOKUP(F69,'PIB Municipios 2021'!F69:$AQ$132,23,FALSE)</f>
        <v>7.9402241723526377</v>
      </c>
      <c r="N69" s="78">
        <f>VLOOKUP(F69,'PIB Municipios 2021'!F69:$AQ$132,24,FALSE)</f>
        <v>2.9427323830918581</v>
      </c>
      <c r="O69" s="78">
        <f>VLOOKUP(F69,'PIB Municipios 2021'!F69:$AQ$132,25,FALSE)</f>
        <v>0.64746748618730909</v>
      </c>
      <c r="P69" s="78">
        <f>VLOOKUP(F69,'PIB Municipios 2021'!F69:$AQ$132,26,FALSE)</f>
        <v>9.0370992650773374</v>
      </c>
      <c r="Q69" s="78">
        <f>VLOOKUP(F69,'PIB Municipios 2021'!F69:$AQ$132,27,FALSE)</f>
        <v>7.0692811462309839</v>
      </c>
      <c r="R69" s="78">
        <f>VLOOKUP(F69,'PIB Municipios 2021'!F69:$AQ$132,31,FALSE)</f>
        <v>16.387042509587459</v>
      </c>
      <c r="S69" s="78">
        <f>VLOOKUP(F69,'PIB Municipios 2021'!F69:$AQ$132,34,FALSE)</f>
        <v>3.703319624781189</v>
      </c>
      <c r="T69" s="79">
        <f t="shared" si="0"/>
        <v>91.629701803298843</v>
      </c>
      <c r="U69" s="79">
        <f t="shared" si="1"/>
        <v>5.7075237519618499E-4</v>
      </c>
      <c r="V69" s="78">
        <f>VLOOKUP(F69,'PIB Municipios 2021'!F69:$AQ$132,36,FALSE)</f>
        <v>9.0798939344684673</v>
      </c>
      <c r="W69" s="79">
        <f>VLOOKUP(F69,'PIB Municipios 2021'!F69:$AQ$132,37,FALSE)</f>
        <v>100.70959573776732</v>
      </c>
      <c r="X69" s="80">
        <f t="shared" si="2"/>
        <v>5.7075237519618467E-4</v>
      </c>
    </row>
    <row r="70" spans="1:24" x14ac:dyDescent="0.25">
      <c r="A70" s="74" t="s">
        <v>16</v>
      </c>
      <c r="B70" s="14" t="s">
        <v>6</v>
      </c>
      <c r="C70" s="74" t="s">
        <v>57</v>
      </c>
      <c r="D70" s="51" t="s">
        <v>33</v>
      </c>
      <c r="E70" s="169" t="s">
        <v>439</v>
      </c>
      <c r="F70" s="75" t="s">
        <v>131</v>
      </c>
      <c r="G70" s="50" t="s">
        <v>257</v>
      </c>
      <c r="H70" s="78">
        <f>VLOOKUP(F70,'PIB Municipios 2021'!F70:$AQ$132,8,FALSE)</f>
        <v>44.009214479525212</v>
      </c>
      <c r="I70" s="78">
        <f>VLOOKUP(F70,'PIB Municipios 2021'!F70:$AQ$132,13,FALSE)</f>
        <v>0</v>
      </c>
      <c r="J70" s="78">
        <f>VLOOKUP(F70,'PIB Municipios 2021'!F70:$AQ$132,14,FALSE)</f>
        <v>16.405750300200999</v>
      </c>
      <c r="K70" s="78">
        <f>VLOOKUP(F70,'PIB Municipios 2021'!F70:$AQ$132,17,FALSE)</f>
        <v>1.4690949806588938</v>
      </c>
      <c r="L70" s="78">
        <f>VLOOKUP(F70,'PIB Municipios 2021'!F70:$AQ$132,20,FALSE)</f>
        <v>12.801353878518334</v>
      </c>
      <c r="M70" s="78">
        <f>VLOOKUP(F70,'PIB Municipios 2021'!F70:$AQ$132,23,FALSE)</f>
        <v>17.519853467284282</v>
      </c>
      <c r="N70" s="78">
        <f>VLOOKUP(F70,'PIB Municipios 2021'!F70:$AQ$132,24,FALSE)</f>
        <v>3.3184264054077182</v>
      </c>
      <c r="O70" s="78">
        <f>VLOOKUP(F70,'PIB Municipios 2021'!F70:$AQ$132,25,FALSE)</f>
        <v>0.96365095120897049</v>
      </c>
      <c r="P70" s="78">
        <f>VLOOKUP(F70,'PIB Municipios 2021'!F70:$AQ$132,26,FALSE)</f>
        <v>12.631555284987437</v>
      </c>
      <c r="Q70" s="78">
        <f>VLOOKUP(F70,'PIB Municipios 2021'!F70:$AQ$132,27,FALSE)</f>
        <v>13.694973378594909</v>
      </c>
      <c r="R70" s="78">
        <f>VLOOKUP(F70,'PIB Municipios 2021'!F70:$AQ$132,31,FALSE)</f>
        <v>34.021881482194772</v>
      </c>
      <c r="S70" s="78">
        <f>VLOOKUP(F70,'PIB Municipios 2021'!F70:$AQ$132,34,FALSE)</f>
        <v>6.0947671729711921</v>
      </c>
      <c r="T70" s="79">
        <f t="shared" si="0"/>
        <v>162.93052178155273</v>
      </c>
      <c r="U70" s="79">
        <f t="shared" si="1"/>
        <v>1.0148781505193883E-3</v>
      </c>
      <c r="V70" s="78">
        <f>VLOOKUP(F70,'PIB Municipios 2021'!F70:$AQ$132,36,FALSE)</f>
        <v>16.145330906346377</v>
      </c>
      <c r="W70" s="79">
        <f>VLOOKUP(F70,'PIB Municipios 2021'!F70:$AQ$132,37,FALSE)</f>
        <v>179.0758526878991</v>
      </c>
      <c r="X70" s="80">
        <f t="shared" si="2"/>
        <v>1.0148781505193876E-3</v>
      </c>
    </row>
    <row r="71" spans="1:24" x14ac:dyDescent="0.25">
      <c r="A71" s="74" t="s">
        <v>16</v>
      </c>
      <c r="B71" s="14" t="s">
        <v>6</v>
      </c>
      <c r="C71" s="74" t="s">
        <v>57</v>
      </c>
      <c r="D71" s="51" t="s">
        <v>33</v>
      </c>
      <c r="E71" s="169" t="s">
        <v>439</v>
      </c>
      <c r="F71" s="75" t="s">
        <v>132</v>
      </c>
      <c r="G71" s="50" t="s">
        <v>258</v>
      </c>
      <c r="H71" s="78">
        <f>VLOOKUP(F71,'PIB Municipios 2021'!F71:$AQ$132,8,FALSE)</f>
        <v>14.196027916643867</v>
      </c>
      <c r="I71" s="78">
        <f>VLOOKUP(F71,'PIB Municipios 2021'!F71:$AQ$132,13,FALSE)</f>
        <v>0</v>
      </c>
      <c r="J71" s="78">
        <f>VLOOKUP(F71,'PIB Municipios 2021'!F71:$AQ$132,14,FALSE)</f>
        <v>2.1093032975625996</v>
      </c>
      <c r="K71" s="78">
        <f>VLOOKUP(F71,'PIB Municipios 2021'!F71:$AQ$132,17,FALSE)</f>
        <v>1.3246147044002536</v>
      </c>
      <c r="L71" s="78">
        <f>VLOOKUP(F71,'PIB Municipios 2021'!F71:$AQ$132,20,FALSE)</f>
        <v>3.2511312716433038</v>
      </c>
      <c r="M71" s="78">
        <f>VLOOKUP(F71,'PIB Municipios 2021'!F71:$AQ$132,23,FALSE)</f>
        <v>5.655532701883299</v>
      </c>
      <c r="N71" s="78">
        <f>VLOOKUP(F71,'PIB Municipios 2021'!F71:$AQ$132,24,FALSE)</f>
        <v>1.3142436872872454</v>
      </c>
      <c r="O71" s="78">
        <f>VLOOKUP(F71,'PIB Municipios 2021'!F71:$AQ$132,25,FALSE)</f>
        <v>0.13363722661929578</v>
      </c>
      <c r="P71" s="78">
        <f>VLOOKUP(F71,'PIB Municipios 2021'!F71:$AQ$132,26,FALSE)</f>
        <v>5.5644465485689585</v>
      </c>
      <c r="Q71" s="78">
        <f>VLOOKUP(F71,'PIB Municipios 2021'!F71:$AQ$132,27,FALSE)</f>
        <v>3.9300311495124873</v>
      </c>
      <c r="R71" s="78">
        <f>VLOOKUP(F71,'PIB Municipios 2021'!F71:$AQ$132,31,FALSE)</f>
        <v>9.1569814662016782</v>
      </c>
      <c r="S71" s="78">
        <f>VLOOKUP(F71,'PIB Municipios 2021'!F71:$AQ$132,34,FALSE)</f>
        <v>2.0975881389882733</v>
      </c>
      <c r="T71" s="79">
        <f t="shared" si="0"/>
        <v>48.733538109311262</v>
      </c>
      <c r="U71" s="79">
        <f t="shared" si="1"/>
        <v>3.035564023477136E-4</v>
      </c>
      <c r="V71" s="78">
        <f>VLOOKUP(F71,'PIB Municipios 2021'!F71:$AQ$132,36,FALSE)</f>
        <v>4.829169454614469</v>
      </c>
      <c r="W71" s="79">
        <f>VLOOKUP(F71,'PIB Municipios 2021'!F71:$AQ$132,37,FALSE)</f>
        <v>53.562707563925727</v>
      </c>
      <c r="X71" s="80">
        <f t="shared" si="2"/>
        <v>3.0355640234771338E-4</v>
      </c>
    </row>
    <row r="72" spans="1:24" x14ac:dyDescent="0.25">
      <c r="A72" s="74" t="s">
        <v>16</v>
      </c>
      <c r="B72" s="14" t="s">
        <v>6</v>
      </c>
      <c r="C72" s="74" t="s">
        <v>57</v>
      </c>
      <c r="D72" s="51" t="s">
        <v>33</v>
      </c>
      <c r="E72" s="169" t="s">
        <v>439</v>
      </c>
      <c r="F72" s="75" t="s">
        <v>133</v>
      </c>
      <c r="G72" s="50" t="s">
        <v>259</v>
      </c>
      <c r="H72" s="78">
        <f>VLOOKUP(F72,'PIB Municipios 2021'!F72:$AQ$132,8,FALSE)</f>
        <v>27.707240422012326</v>
      </c>
      <c r="I72" s="78">
        <f>VLOOKUP(F72,'PIB Municipios 2021'!F72:$AQ$132,13,FALSE)</f>
        <v>0</v>
      </c>
      <c r="J72" s="78">
        <f>VLOOKUP(F72,'PIB Municipios 2021'!F72:$AQ$132,14,FALSE)</f>
        <v>0.16719325898364437</v>
      </c>
      <c r="K72" s="78">
        <f>VLOOKUP(F72,'PIB Municipios 2021'!F72:$AQ$132,17,FALSE)</f>
        <v>1.0609426091566361</v>
      </c>
      <c r="L72" s="78">
        <f>VLOOKUP(F72,'PIB Municipios 2021'!F72:$AQ$132,20,FALSE)</f>
        <v>10.590878396631684</v>
      </c>
      <c r="M72" s="78">
        <f>VLOOKUP(F72,'PIB Municipios 2021'!F72:$AQ$132,23,FALSE)</f>
        <v>17.599716903593357</v>
      </c>
      <c r="N72" s="78">
        <f>VLOOKUP(F72,'PIB Municipios 2021'!F72:$AQ$132,24,FALSE)</f>
        <v>3.123720758979204</v>
      </c>
      <c r="O72" s="78">
        <f>VLOOKUP(F72,'PIB Municipios 2021'!F72:$AQ$132,25,FALSE)</f>
        <v>0.58460160665078376</v>
      </c>
      <c r="P72" s="78">
        <f>VLOOKUP(F72,'PIB Municipios 2021'!F72:$AQ$132,26,FALSE)</f>
        <v>13.107735220954046</v>
      </c>
      <c r="Q72" s="78">
        <f>VLOOKUP(F72,'PIB Municipios 2021'!F72:$AQ$132,27,FALSE)</f>
        <v>10.067901111297564</v>
      </c>
      <c r="R72" s="78">
        <f>VLOOKUP(F72,'PIB Municipios 2021'!F72:$AQ$132,31,FALSE)</f>
        <v>25.35895870316871</v>
      </c>
      <c r="S72" s="78">
        <f>VLOOKUP(F72,'PIB Municipios 2021'!F72:$AQ$132,34,FALSE)</f>
        <v>2.4323441124692686</v>
      </c>
      <c r="T72" s="79">
        <f t="shared" si="0"/>
        <v>111.80123310389722</v>
      </c>
      <c r="U72" s="79">
        <f t="shared" si="1"/>
        <v>6.9639885417169798E-4</v>
      </c>
      <c r="V72" s="78">
        <f>VLOOKUP(F72,'PIB Municipios 2021'!F72:$AQ$132,36,FALSE)</f>
        <v>11.07875850677083</v>
      </c>
      <c r="W72" s="79">
        <f>VLOOKUP(F72,'PIB Municipios 2021'!F72:$AQ$132,37,FALSE)</f>
        <v>122.87999161066806</v>
      </c>
      <c r="X72" s="80">
        <f t="shared" si="2"/>
        <v>6.9639885417169766E-4</v>
      </c>
    </row>
    <row r="73" spans="1:24" x14ac:dyDescent="0.25">
      <c r="A73" s="74" t="s">
        <v>16</v>
      </c>
      <c r="B73" s="14" t="s">
        <v>6</v>
      </c>
      <c r="C73" s="74" t="s">
        <v>57</v>
      </c>
      <c r="D73" s="51" t="s">
        <v>33</v>
      </c>
      <c r="E73" s="169" t="s">
        <v>439</v>
      </c>
      <c r="F73" s="75" t="s">
        <v>134</v>
      </c>
      <c r="G73" s="50" t="s">
        <v>260</v>
      </c>
      <c r="H73" s="78">
        <f>VLOOKUP(F73,'PIB Municipios 2021'!F73:$AQ$132,8,FALSE)</f>
        <v>27.38767051048573</v>
      </c>
      <c r="I73" s="78">
        <f>VLOOKUP(F73,'PIB Municipios 2021'!F73:$AQ$132,13,FALSE)</f>
        <v>0</v>
      </c>
      <c r="J73" s="78">
        <f>VLOOKUP(F73,'PIB Municipios 2021'!F73:$AQ$132,14,FALSE)</f>
        <v>30.398000387062531</v>
      </c>
      <c r="K73" s="78">
        <f>VLOOKUP(F73,'PIB Municipios 2021'!F73:$AQ$132,17,FALSE)</f>
        <v>6.9467723612502414</v>
      </c>
      <c r="L73" s="78">
        <f>VLOOKUP(F73,'PIB Municipios 2021'!F73:$AQ$132,20,FALSE)</f>
        <v>24.524527348656779</v>
      </c>
      <c r="M73" s="78">
        <f>VLOOKUP(F73,'PIB Municipios 2021'!F73:$AQ$132,23,FALSE)</f>
        <v>75.947142859342563</v>
      </c>
      <c r="N73" s="78">
        <f>VLOOKUP(F73,'PIB Municipios 2021'!F73:$AQ$132,24,FALSE)</f>
        <v>11.625250810501045</v>
      </c>
      <c r="O73" s="78">
        <f>VLOOKUP(F73,'PIB Municipios 2021'!F73:$AQ$132,25,FALSE)</f>
        <v>3.0048705396973809</v>
      </c>
      <c r="P73" s="78">
        <f>VLOOKUP(F73,'PIB Municipios 2021'!F73:$AQ$132,26,FALSE)</f>
        <v>43.032995363594935</v>
      </c>
      <c r="Q73" s="78">
        <f>VLOOKUP(F73,'PIB Municipios 2021'!F73:$AQ$132,27,FALSE)</f>
        <v>26.278481795744053</v>
      </c>
      <c r="R73" s="78">
        <f>VLOOKUP(F73,'PIB Municipios 2021'!F73:$AQ$132,31,FALSE)</f>
        <v>29.977791112623738</v>
      </c>
      <c r="S73" s="78">
        <f>VLOOKUP(F73,'PIB Municipios 2021'!F73:$AQ$132,34,FALSE)</f>
        <v>7.7856409177791628</v>
      </c>
      <c r="T73" s="79">
        <f t="shared" ref="T73:T132" si="3">SUM(H73:S73)</f>
        <v>286.90914400673819</v>
      </c>
      <c r="U73" s="79">
        <f t="shared" ref="U73:U132" si="4">T73/$T$133</f>
        <v>1.7871287604851144E-3</v>
      </c>
      <c r="V73" s="78">
        <f>VLOOKUP(F73,'PIB Municipios 2021'!F73:$AQ$132,36,FALSE)</f>
        <v>28.430787671913315</v>
      </c>
      <c r="W73" s="79">
        <f>VLOOKUP(F73,'PIB Municipios 2021'!F73:$AQ$132,37,FALSE)</f>
        <v>315.33993167865151</v>
      </c>
      <c r="X73" s="80">
        <f t="shared" ref="X73:X132" si="5">W73/$W$133</f>
        <v>1.7871287604851133E-3</v>
      </c>
    </row>
    <row r="74" spans="1:24" x14ac:dyDescent="0.25">
      <c r="A74" s="74" t="s">
        <v>16</v>
      </c>
      <c r="B74" s="14" t="s">
        <v>6</v>
      </c>
      <c r="C74" s="74" t="s">
        <v>57</v>
      </c>
      <c r="D74" s="51" t="s">
        <v>33</v>
      </c>
      <c r="E74" s="169" t="s">
        <v>439</v>
      </c>
      <c r="F74" s="75" t="s">
        <v>135</v>
      </c>
      <c r="G74" s="50" t="s">
        <v>261</v>
      </c>
      <c r="H74" s="78">
        <f>VLOOKUP(F74,'PIB Municipios 2021'!F74:$AQ$132,8,FALSE)</f>
        <v>41.656158291241063</v>
      </c>
      <c r="I74" s="78">
        <f>VLOOKUP(F74,'PIB Municipios 2021'!F74:$AQ$132,13,FALSE)</f>
        <v>7.1397870043734049</v>
      </c>
      <c r="J74" s="78">
        <f>VLOOKUP(F74,'PIB Municipios 2021'!F74:$AQ$132,14,FALSE)</f>
        <v>31.165086492525308</v>
      </c>
      <c r="K74" s="78">
        <f>VLOOKUP(F74,'PIB Municipios 2021'!F74:$AQ$132,17,FALSE)</f>
        <v>12.168085420474664</v>
      </c>
      <c r="L74" s="78">
        <f>VLOOKUP(F74,'PIB Municipios 2021'!F74:$AQ$132,20,FALSE)</f>
        <v>44.12439892913163</v>
      </c>
      <c r="M74" s="78">
        <f>VLOOKUP(F74,'PIB Municipios 2021'!F74:$AQ$132,23,FALSE)</f>
        <v>152.3676698979254</v>
      </c>
      <c r="N74" s="78">
        <f>VLOOKUP(F74,'PIB Municipios 2021'!F74:$AQ$132,24,FALSE)</f>
        <v>14.344299737508832</v>
      </c>
      <c r="O74" s="78">
        <f>VLOOKUP(F74,'PIB Municipios 2021'!F74:$AQ$132,25,FALSE)</f>
        <v>8.7659838419298328</v>
      </c>
      <c r="P74" s="78">
        <f>VLOOKUP(F74,'PIB Municipios 2021'!F74:$AQ$132,26,FALSE)</f>
        <v>54.755426736240004</v>
      </c>
      <c r="Q74" s="78">
        <f>VLOOKUP(F74,'PIB Municipios 2021'!F74:$AQ$132,27,FALSE)</f>
        <v>47.954029367820056</v>
      </c>
      <c r="R74" s="78">
        <f>VLOOKUP(F74,'PIB Municipios 2021'!F74:$AQ$132,31,FALSE)</f>
        <v>85.580280768514569</v>
      </c>
      <c r="S74" s="78">
        <f>VLOOKUP(F74,'PIB Municipios 2021'!F74:$AQ$132,34,FALSE)</f>
        <v>27.519228178972643</v>
      </c>
      <c r="T74" s="79">
        <f t="shared" si="3"/>
        <v>527.54043466665746</v>
      </c>
      <c r="U74" s="79">
        <f t="shared" si="4"/>
        <v>3.2859973368065966E-3</v>
      </c>
      <c r="V74" s="78">
        <f>VLOOKUP(F74,'PIB Municipios 2021'!F74:$AQ$132,36,FALSE)</f>
        <v>52.275747914135323</v>
      </c>
      <c r="W74" s="79">
        <f>VLOOKUP(F74,'PIB Municipios 2021'!F74:$AQ$132,37,FALSE)</f>
        <v>579.81618258079266</v>
      </c>
      <c r="X74" s="80">
        <f t="shared" si="5"/>
        <v>3.285997336806594E-3</v>
      </c>
    </row>
    <row r="75" spans="1:24" x14ac:dyDescent="0.25">
      <c r="A75" s="74" t="s">
        <v>16</v>
      </c>
      <c r="B75" s="14" t="s">
        <v>6</v>
      </c>
      <c r="C75" s="74" t="s">
        <v>57</v>
      </c>
      <c r="D75" s="51" t="s">
        <v>33</v>
      </c>
      <c r="E75" s="169" t="s">
        <v>439</v>
      </c>
      <c r="F75" s="75" t="s">
        <v>136</v>
      </c>
      <c r="G75" s="50" t="s">
        <v>262</v>
      </c>
      <c r="H75" s="78">
        <f>VLOOKUP(F75,'PIB Municipios 2021'!F75:$AQ$132,8,FALSE)</f>
        <v>22.140082389855593</v>
      </c>
      <c r="I75" s="78">
        <f>VLOOKUP(F75,'PIB Municipios 2021'!F75:$AQ$132,13,FALSE)</f>
        <v>0</v>
      </c>
      <c r="J75" s="78">
        <f>VLOOKUP(F75,'PIB Municipios 2021'!F75:$AQ$132,14,FALSE)</f>
        <v>9.9230401141745173</v>
      </c>
      <c r="K75" s="78">
        <f>VLOOKUP(F75,'PIB Municipios 2021'!F75:$AQ$132,17,FALSE)</f>
        <v>5.8141145102209508</v>
      </c>
      <c r="L75" s="78">
        <f>VLOOKUP(F75,'PIB Municipios 2021'!F75:$AQ$132,20,FALSE)</f>
        <v>13.255256489592004</v>
      </c>
      <c r="M75" s="78">
        <f>VLOOKUP(F75,'PIB Municipios 2021'!F75:$AQ$132,23,FALSE)</f>
        <v>38.411626513996609</v>
      </c>
      <c r="N75" s="78">
        <f>VLOOKUP(F75,'PIB Municipios 2021'!F75:$AQ$132,24,FALSE)</f>
        <v>10.975817779651813</v>
      </c>
      <c r="O75" s="78">
        <f>VLOOKUP(F75,'PIB Municipios 2021'!F75:$AQ$132,25,FALSE)</f>
        <v>2.5033606708245562</v>
      </c>
      <c r="P75" s="78">
        <f>VLOOKUP(F75,'PIB Municipios 2021'!F75:$AQ$132,26,FALSE)</f>
        <v>28.211611551704813</v>
      </c>
      <c r="Q75" s="78">
        <f>VLOOKUP(F75,'PIB Municipios 2021'!F75:$AQ$132,27,FALSE)</f>
        <v>19.727878381891518</v>
      </c>
      <c r="R75" s="78">
        <f>VLOOKUP(F75,'PIB Municipios 2021'!F75:$AQ$132,31,FALSE)</f>
        <v>34.962391606309097</v>
      </c>
      <c r="S75" s="78">
        <f>VLOOKUP(F75,'PIB Municipios 2021'!F75:$AQ$132,34,FALSE)</f>
        <v>10.726673681491015</v>
      </c>
      <c r="T75" s="79">
        <f t="shared" si="3"/>
        <v>196.65185368971248</v>
      </c>
      <c r="U75" s="79">
        <f t="shared" si="4"/>
        <v>1.2249250010774916E-3</v>
      </c>
      <c r="V75" s="78">
        <f>VLOOKUP(F75,'PIB Municipios 2021'!F75:$AQ$132,36,FALSE)</f>
        <v>19.486890586551237</v>
      </c>
      <c r="W75" s="79">
        <f>VLOOKUP(F75,'PIB Municipios 2021'!F75:$AQ$132,37,FALSE)</f>
        <v>216.13874427626374</v>
      </c>
      <c r="X75" s="80">
        <f t="shared" si="5"/>
        <v>1.2249250010774909E-3</v>
      </c>
    </row>
    <row r="76" spans="1:24" x14ac:dyDescent="0.25">
      <c r="A76" s="73" t="s">
        <v>17</v>
      </c>
      <c r="B76" s="14" t="s">
        <v>7</v>
      </c>
      <c r="C76" s="73" t="s">
        <v>58</v>
      </c>
      <c r="D76" s="51" t="s">
        <v>34</v>
      </c>
      <c r="E76" s="169" t="s">
        <v>439</v>
      </c>
      <c r="F76" s="75" t="s">
        <v>137</v>
      </c>
      <c r="G76" s="50" t="s">
        <v>263</v>
      </c>
      <c r="H76" s="78">
        <f>VLOOKUP(F76,'PIB Municipios 2021'!F76:$AQ$132,8,FALSE)</f>
        <v>179.39591735988967</v>
      </c>
      <c r="I76" s="78">
        <f>VLOOKUP(F76,'PIB Municipios 2021'!F76:$AQ$132,13,FALSE)</f>
        <v>0</v>
      </c>
      <c r="J76" s="78">
        <f>VLOOKUP(F76,'PIB Municipios 2021'!F76:$AQ$132,14,FALSE)</f>
        <v>9.4386657225404988</v>
      </c>
      <c r="K76" s="78">
        <f>VLOOKUP(F76,'PIB Municipios 2021'!F76:$AQ$132,17,FALSE)</f>
        <v>3.0279151386877934</v>
      </c>
      <c r="L76" s="78">
        <f>VLOOKUP(F76,'PIB Municipios 2021'!F76:$AQ$132,20,FALSE)</f>
        <v>22.86659899962228</v>
      </c>
      <c r="M76" s="78">
        <f>VLOOKUP(F76,'PIB Municipios 2021'!F76:$AQ$132,23,FALSE)</f>
        <v>32.781912516451385</v>
      </c>
      <c r="N76" s="78">
        <f>VLOOKUP(F76,'PIB Municipios 2021'!F76:$AQ$132,24,FALSE)</f>
        <v>8.5446106967296256</v>
      </c>
      <c r="O76" s="78">
        <f>VLOOKUP(F76,'PIB Municipios 2021'!F76:$AQ$132,25,FALSE)</f>
        <v>3.4136517678579636</v>
      </c>
      <c r="P76" s="78">
        <f>VLOOKUP(F76,'PIB Municipios 2021'!F76:$AQ$132,26,FALSE)</f>
        <v>30.382095541684528</v>
      </c>
      <c r="Q76" s="78">
        <f>VLOOKUP(F76,'PIB Municipios 2021'!F76:$AQ$132,27,FALSE)</f>
        <v>25.820639045603457</v>
      </c>
      <c r="R76" s="78">
        <f>VLOOKUP(F76,'PIB Municipios 2021'!F76:$AQ$132,31,FALSE)</f>
        <v>59.248856282561533</v>
      </c>
      <c r="S76" s="78">
        <f>VLOOKUP(F76,'PIB Municipios 2021'!F76:$AQ$132,34,FALSE)</f>
        <v>12.080819434982967</v>
      </c>
      <c r="T76" s="79">
        <f t="shared" si="3"/>
        <v>387.0016825066117</v>
      </c>
      <c r="U76" s="79">
        <f t="shared" si="4"/>
        <v>2.4105953107840012E-3</v>
      </c>
      <c r="V76" s="78">
        <f>VLOOKUP(F76,'PIB Municipios 2021'!F76:$AQ$132,36,FALSE)</f>
        <v>38.349292428826466</v>
      </c>
      <c r="W76" s="79">
        <f>VLOOKUP(F76,'PIB Municipios 2021'!F76:$AQ$132,37,FALSE)</f>
        <v>425.35097493543816</v>
      </c>
      <c r="X76" s="80">
        <f t="shared" si="5"/>
        <v>2.4105953107839994E-3</v>
      </c>
    </row>
    <row r="77" spans="1:24" x14ac:dyDescent="0.25">
      <c r="A77" s="73" t="s">
        <v>17</v>
      </c>
      <c r="B77" s="14" t="s">
        <v>7</v>
      </c>
      <c r="C77" s="73" t="s">
        <v>58</v>
      </c>
      <c r="D77" s="51" t="s">
        <v>34</v>
      </c>
      <c r="E77" s="169" t="s">
        <v>442</v>
      </c>
      <c r="F77" s="75" t="s">
        <v>138</v>
      </c>
      <c r="G77" s="50" t="s">
        <v>264</v>
      </c>
      <c r="H77" s="78">
        <f>VLOOKUP(F77,'PIB Municipios 2021'!F77:$AQ$132,8,FALSE)</f>
        <v>25.022744807865223</v>
      </c>
      <c r="I77" s="78">
        <f>VLOOKUP(F77,'PIB Municipios 2021'!F77:$AQ$132,13,FALSE)</f>
        <v>0</v>
      </c>
      <c r="J77" s="78">
        <f>VLOOKUP(F77,'PIB Municipios 2021'!F77:$AQ$132,14,FALSE)</f>
        <v>0.80965188340155236</v>
      </c>
      <c r="K77" s="78">
        <f>VLOOKUP(F77,'PIB Municipios 2021'!F77:$AQ$132,17,FALSE)</f>
        <v>0.78184268084886033</v>
      </c>
      <c r="L77" s="78">
        <f>VLOOKUP(F77,'PIB Municipios 2021'!F77:$AQ$132,20,FALSE)</f>
        <v>10.452416071145649</v>
      </c>
      <c r="M77" s="78">
        <f>VLOOKUP(F77,'PIB Municipios 2021'!F77:$AQ$132,23,FALSE)</f>
        <v>9.6011854426931258</v>
      </c>
      <c r="N77" s="78">
        <f>VLOOKUP(F77,'PIB Municipios 2021'!F77:$AQ$132,24,FALSE)</f>
        <v>2.3347537623666121</v>
      </c>
      <c r="O77" s="78">
        <f>VLOOKUP(F77,'PIB Municipios 2021'!F77:$AQ$132,25,FALSE)</f>
        <v>0.68609360644956685</v>
      </c>
      <c r="P77" s="78">
        <f>VLOOKUP(F77,'PIB Municipios 2021'!F77:$AQ$132,26,FALSE)</f>
        <v>9.1705321292482811</v>
      </c>
      <c r="Q77" s="78">
        <f>VLOOKUP(F77,'PIB Municipios 2021'!F77:$AQ$132,27,FALSE)</f>
        <v>6.8599868322420274</v>
      </c>
      <c r="R77" s="78">
        <f>VLOOKUP(F77,'PIB Municipios 2021'!F77:$AQ$132,31,FALSE)</f>
        <v>19.95421625412785</v>
      </c>
      <c r="S77" s="78">
        <f>VLOOKUP(F77,'PIB Municipios 2021'!F77:$AQ$132,34,FALSE)</f>
        <v>1.9405129920862116</v>
      </c>
      <c r="T77" s="79">
        <f t="shared" si="3"/>
        <v>87.613936462474953</v>
      </c>
      <c r="U77" s="79">
        <f t="shared" si="4"/>
        <v>5.4573856895870538E-4</v>
      </c>
      <c r="V77" s="78">
        <f>VLOOKUP(F77,'PIB Municipios 2021'!F77:$AQ$132,36,FALSE)</f>
        <v>8.6819583017773336</v>
      </c>
      <c r="W77" s="79">
        <f>VLOOKUP(F77,'PIB Municipios 2021'!F77:$AQ$132,37,FALSE)</f>
        <v>96.295894764252282</v>
      </c>
      <c r="X77" s="80">
        <f t="shared" si="5"/>
        <v>5.4573856895870506E-4</v>
      </c>
    </row>
    <row r="78" spans="1:24" x14ac:dyDescent="0.25">
      <c r="A78" s="73" t="s">
        <v>17</v>
      </c>
      <c r="B78" s="14" t="s">
        <v>7</v>
      </c>
      <c r="C78" s="73" t="s">
        <v>58</v>
      </c>
      <c r="D78" s="51" t="s">
        <v>34</v>
      </c>
      <c r="E78" s="169" t="s">
        <v>442</v>
      </c>
      <c r="F78" s="75" t="s">
        <v>139</v>
      </c>
      <c r="G78" s="50" t="s">
        <v>265</v>
      </c>
      <c r="H78" s="78">
        <f>VLOOKUP(F78,'PIB Municipios 2021'!F78:$AQ$132,8,FALSE)</f>
        <v>41.814790802415388</v>
      </c>
      <c r="I78" s="78">
        <f>VLOOKUP(F78,'PIB Municipios 2021'!F78:$AQ$132,13,FALSE)</f>
        <v>0</v>
      </c>
      <c r="J78" s="78">
        <f>VLOOKUP(F78,'PIB Municipios 2021'!F78:$AQ$132,14,FALSE)</f>
        <v>2.8740338284879825</v>
      </c>
      <c r="K78" s="78">
        <f>VLOOKUP(F78,'PIB Municipios 2021'!F78:$AQ$132,17,FALSE)</f>
        <v>0.86878557162319758</v>
      </c>
      <c r="L78" s="78">
        <f>VLOOKUP(F78,'PIB Municipios 2021'!F78:$AQ$132,20,FALSE)</f>
        <v>14.953765848908134</v>
      </c>
      <c r="M78" s="78">
        <f>VLOOKUP(F78,'PIB Municipios 2021'!F78:$AQ$132,23,FALSE)</f>
        <v>18.926423725278472</v>
      </c>
      <c r="N78" s="78">
        <f>VLOOKUP(F78,'PIB Municipios 2021'!F78:$AQ$132,24,FALSE)</f>
        <v>3.2325696818556096</v>
      </c>
      <c r="O78" s="78">
        <f>VLOOKUP(F78,'PIB Municipios 2021'!F78:$AQ$132,25,FALSE)</f>
        <v>0.79754356412268312</v>
      </c>
      <c r="P78" s="78">
        <f>VLOOKUP(F78,'PIB Municipios 2021'!F78:$AQ$132,26,FALSE)</f>
        <v>12.215891584998369</v>
      </c>
      <c r="Q78" s="78">
        <f>VLOOKUP(F78,'PIB Municipios 2021'!F78:$AQ$132,27,FALSE)</f>
        <v>10.656565014619963</v>
      </c>
      <c r="R78" s="78">
        <f>VLOOKUP(F78,'PIB Municipios 2021'!F78:$AQ$132,31,FALSE)</f>
        <v>27.392224226636344</v>
      </c>
      <c r="S78" s="78">
        <f>VLOOKUP(F78,'PIB Municipios 2021'!F78:$AQ$132,34,FALSE)</f>
        <v>4.2380737756320368</v>
      </c>
      <c r="T78" s="79">
        <f t="shared" si="3"/>
        <v>137.97066762457817</v>
      </c>
      <c r="U78" s="79">
        <f t="shared" si="4"/>
        <v>8.5940568073851714E-4</v>
      </c>
      <c r="V78" s="78">
        <f>VLOOKUP(F78,'PIB Municipios 2021'!F78:$AQ$132,36,FALSE)</f>
        <v>13.671975390559117</v>
      </c>
      <c r="W78" s="79">
        <f>VLOOKUP(F78,'PIB Municipios 2021'!F78:$AQ$132,37,FALSE)</f>
        <v>151.64264301513728</v>
      </c>
      <c r="X78" s="80">
        <f t="shared" si="5"/>
        <v>8.594056807385166E-4</v>
      </c>
    </row>
    <row r="79" spans="1:24" x14ac:dyDescent="0.25">
      <c r="A79" s="73" t="s">
        <v>17</v>
      </c>
      <c r="B79" s="14" t="s">
        <v>7</v>
      </c>
      <c r="C79" s="73" t="s">
        <v>58</v>
      </c>
      <c r="D79" s="51" t="s">
        <v>34</v>
      </c>
      <c r="E79" s="169" t="s">
        <v>442</v>
      </c>
      <c r="F79" s="75" t="s">
        <v>140</v>
      </c>
      <c r="G79" s="50" t="s">
        <v>266</v>
      </c>
      <c r="H79" s="78">
        <f>VLOOKUP(F79,'PIB Municipios 2021'!F79:$AQ$132,8,FALSE)</f>
        <v>297.73839330345339</v>
      </c>
      <c r="I79" s="78">
        <f>VLOOKUP(F79,'PIB Municipios 2021'!F79:$AQ$132,13,FALSE)</f>
        <v>16.82936318554977</v>
      </c>
      <c r="J79" s="78">
        <f>VLOOKUP(F79,'PIB Municipios 2021'!F79:$AQ$132,14,FALSE)</f>
        <v>470.6204881392643</v>
      </c>
      <c r="K79" s="78">
        <f>VLOOKUP(F79,'PIB Municipios 2021'!F79:$AQ$132,17,FALSE)</f>
        <v>36.558326816889291</v>
      </c>
      <c r="L79" s="78">
        <f>VLOOKUP(F79,'PIB Municipios 2021'!F79:$AQ$132,20,FALSE)</f>
        <v>33.860399340734674</v>
      </c>
      <c r="M79" s="78">
        <f>VLOOKUP(F79,'PIB Municipios 2021'!F79:$AQ$132,23,FALSE)</f>
        <v>70.219412217163367</v>
      </c>
      <c r="N79" s="78">
        <f>VLOOKUP(F79,'PIB Municipios 2021'!F79:$AQ$132,24,FALSE)</f>
        <v>19.074451188551198</v>
      </c>
      <c r="O79" s="78">
        <f>VLOOKUP(F79,'PIB Municipios 2021'!F79:$AQ$132,25,FALSE)</f>
        <v>7.7690766375138089</v>
      </c>
      <c r="P79" s="78">
        <f>VLOOKUP(F79,'PIB Municipios 2021'!F79:$AQ$132,26,FALSE)</f>
        <v>52.974570620568684</v>
      </c>
      <c r="Q79" s="78">
        <f>VLOOKUP(F79,'PIB Municipios 2021'!F79:$AQ$132,27,FALSE)</f>
        <v>78.502170428623145</v>
      </c>
      <c r="R79" s="78">
        <f>VLOOKUP(F79,'PIB Municipios 2021'!F79:$AQ$132,31,FALSE)</f>
        <v>87.271266463891408</v>
      </c>
      <c r="S79" s="78">
        <f>VLOOKUP(F79,'PIB Municipios 2021'!F79:$AQ$132,34,FALSE)</f>
        <v>13.70529826620559</v>
      </c>
      <c r="T79" s="79">
        <f t="shared" si="3"/>
        <v>1185.1232166084087</v>
      </c>
      <c r="U79" s="79">
        <f t="shared" si="4"/>
        <v>7.3820156288562757E-3</v>
      </c>
      <c r="V79" s="78">
        <f>VLOOKUP(F79,'PIB Municipios 2021'!F79:$AQ$132,36,FALSE)</f>
        <v>117.43782741081714</v>
      </c>
      <c r="W79" s="79">
        <f>VLOOKUP(F79,'PIB Municipios 2021'!F79:$AQ$132,37,FALSE)</f>
        <v>1302.5610440192258</v>
      </c>
      <c r="X79" s="80">
        <f t="shared" si="5"/>
        <v>7.3820156288562713E-3</v>
      </c>
    </row>
    <row r="80" spans="1:24" x14ac:dyDescent="0.25">
      <c r="A80" s="73" t="s">
        <v>17</v>
      </c>
      <c r="B80" s="14" t="s">
        <v>7</v>
      </c>
      <c r="C80" s="73" t="s">
        <v>59</v>
      </c>
      <c r="D80" s="51" t="s">
        <v>35</v>
      </c>
      <c r="E80" s="169" t="s">
        <v>443</v>
      </c>
      <c r="F80" s="75" t="s">
        <v>141</v>
      </c>
      <c r="G80" s="50" t="s">
        <v>267</v>
      </c>
      <c r="H80" s="78">
        <f>VLOOKUP(F80,'PIB Municipios 2021'!F80:$AQ$132,8,FALSE)</f>
        <v>11.702848133386702</v>
      </c>
      <c r="I80" s="78">
        <f>VLOOKUP(F80,'PIB Municipios 2021'!F80:$AQ$132,13,FALSE)</f>
        <v>0</v>
      </c>
      <c r="J80" s="78">
        <f>VLOOKUP(F80,'PIB Municipios 2021'!F80:$AQ$132,14,FALSE)</f>
        <v>1.3817881245692127</v>
      </c>
      <c r="K80" s="78">
        <f>VLOOKUP(F80,'PIB Municipios 2021'!F80:$AQ$132,17,FALSE)</f>
        <v>20.680379924174339</v>
      </c>
      <c r="L80" s="78">
        <f>VLOOKUP(F80,'PIB Municipios 2021'!F80:$AQ$132,20,FALSE)</f>
        <v>9.1902137765627003</v>
      </c>
      <c r="M80" s="78">
        <f>VLOOKUP(F80,'PIB Municipios 2021'!F80:$AQ$132,23,FALSE)</f>
        <v>10.702112895630318</v>
      </c>
      <c r="N80" s="78">
        <f>VLOOKUP(F80,'PIB Municipios 2021'!F80:$AQ$132,24,FALSE)</f>
        <v>1.7118258286474377</v>
      </c>
      <c r="O80" s="78">
        <f>VLOOKUP(F80,'PIB Municipios 2021'!F80:$AQ$132,25,FALSE)</f>
        <v>0.55124094666165158</v>
      </c>
      <c r="P80" s="78">
        <f>VLOOKUP(F80,'PIB Municipios 2021'!F80:$AQ$132,26,FALSE)</f>
        <v>8.7154714585206037</v>
      </c>
      <c r="Q80" s="78">
        <f>VLOOKUP(F80,'PIB Municipios 2021'!F80:$AQ$132,27,FALSE)</f>
        <v>6.140284120478138</v>
      </c>
      <c r="R80" s="78">
        <f>VLOOKUP(F80,'PIB Municipios 2021'!F80:$AQ$132,31,FALSE)</f>
        <v>10.463920882539727</v>
      </c>
      <c r="S80" s="78">
        <f>VLOOKUP(F80,'PIB Municipios 2021'!F80:$AQ$132,34,FALSE)</f>
        <v>2.4259839516632153</v>
      </c>
      <c r="T80" s="79">
        <f t="shared" si="3"/>
        <v>83.666070042834036</v>
      </c>
      <c r="U80" s="79">
        <f t="shared" si="4"/>
        <v>5.211476984044788E-4</v>
      </c>
      <c r="V80" s="78">
        <f>VLOOKUP(F80,'PIB Municipios 2021'!F80:$AQ$132,36,FALSE)</f>
        <v>8.2907510005166571</v>
      </c>
      <c r="W80" s="79">
        <f>VLOOKUP(F80,'PIB Municipios 2021'!F80:$AQ$132,37,FALSE)</f>
        <v>91.956821043350686</v>
      </c>
      <c r="X80" s="80">
        <f t="shared" si="5"/>
        <v>5.2114769840447836E-4</v>
      </c>
    </row>
    <row r="81" spans="1:24" x14ac:dyDescent="0.25">
      <c r="A81" s="73" t="s">
        <v>17</v>
      </c>
      <c r="B81" s="14" t="s">
        <v>7</v>
      </c>
      <c r="C81" s="73" t="s">
        <v>59</v>
      </c>
      <c r="D81" s="51" t="s">
        <v>35</v>
      </c>
      <c r="E81" s="169" t="s">
        <v>443</v>
      </c>
      <c r="F81" s="75" t="s">
        <v>142</v>
      </c>
      <c r="G81" s="50" t="s">
        <v>268</v>
      </c>
      <c r="H81" s="78">
        <f>VLOOKUP(F81,'PIB Municipios 2021'!F81:$AQ$132,8,FALSE)</f>
        <v>21.634114178626387</v>
      </c>
      <c r="I81" s="78">
        <f>VLOOKUP(F81,'PIB Municipios 2021'!F81:$AQ$132,13,FALSE)</f>
        <v>3.1911206196308745E-2</v>
      </c>
      <c r="J81" s="78">
        <f>VLOOKUP(F81,'PIB Municipios 2021'!F81:$AQ$132,14,FALSE)</f>
        <v>1.9127828215011944</v>
      </c>
      <c r="K81" s="78">
        <f>VLOOKUP(F81,'PIB Municipios 2021'!F81:$AQ$132,17,FALSE)</f>
        <v>13.828794630029412</v>
      </c>
      <c r="L81" s="78">
        <f>VLOOKUP(F81,'PIB Municipios 2021'!F81:$AQ$132,20,FALSE)</f>
        <v>11.812965943292841</v>
      </c>
      <c r="M81" s="78">
        <f>VLOOKUP(F81,'PIB Municipios 2021'!F81:$AQ$132,23,FALSE)</f>
        <v>9.2536477738891776</v>
      </c>
      <c r="N81" s="78">
        <f>VLOOKUP(F81,'PIB Municipios 2021'!F81:$AQ$132,24,FALSE)</f>
        <v>1.887908194602206</v>
      </c>
      <c r="O81" s="78">
        <f>VLOOKUP(F81,'PIB Municipios 2021'!F81:$AQ$132,25,FALSE)</f>
        <v>0.51224980278059984</v>
      </c>
      <c r="P81" s="78">
        <f>VLOOKUP(F81,'PIB Municipios 2021'!F81:$AQ$132,26,FALSE)</f>
        <v>12.49797857932046</v>
      </c>
      <c r="Q81" s="78">
        <f>VLOOKUP(F81,'PIB Municipios 2021'!F81:$AQ$132,27,FALSE)</f>
        <v>6.6356795368368573</v>
      </c>
      <c r="R81" s="78">
        <f>VLOOKUP(F81,'PIB Municipios 2021'!F81:$AQ$132,31,FALSE)</f>
        <v>12.985973588825743</v>
      </c>
      <c r="S81" s="78">
        <f>VLOOKUP(F81,'PIB Municipios 2021'!F81:$AQ$132,34,FALSE)</f>
        <v>2.6800160388893057</v>
      </c>
      <c r="T81" s="79">
        <f t="shared" si="3"/>
        <v>95.674022294790504</v>
      </c>
      <c r="U81" s="79">
        <f t="shared" si="4"/>
        <v>5.9594404865081108E-4</v>
      </c>
      <c r="V81" s="78">
        <f>VLOOKUP(F81,'PIB Municipios 2021'!F81:$AQ$132,36,FALSE)</f>
        <v>9.4806591926439499</v>
      </c>
      <c r="W81" s="79">
        <f>VLOOKUP(F81,'PIB Municipios 2021'!F81:$AQ$132,37,FALSE)</f>
        <v>105.15468148743446</v>
      </c>
      <c r="X81" s="80">
        <f t="shared" si="5"/>
        <v>5.9594404865081075E-4</v>
      </c>
    </row>
    <row r="82" spans="1:24" x14ac:dyDescent="0.25">
      <c r="A82" s="73" t="s">
        <v>17</v>
      </c>
      <c r="B82" s="14" t="s">
        <v>7</v>
      </c>
      <c r="C82" s="73" t="s">
        <v>59</v>
      </c>
      <c r="D82" s="51" t="s">
        <v>35</v>
      </c>
      <c r="E82" s="169" t="s">
        <v>443</v>
      </c>
      <c r="F82" s="75" t="s">
        <v>143</v>
      </c>
      <c r="G82" s="50" t="s">
        <v>269</v>
      </c>
      <c r="H82" s="78">
        <f>VLOOKUP(F82,'PIB Municipios 2021'!F82:$AQ$132,8,FALSE)</f>
        <v>274.9010096194645</v>
      </c>
      <c r="I82" s="78">
        <f>VLOOKUP(F82,'PIB Municipios 2021'!F82:$AQ$132,13,FALSE)</f>
        <v>0</v>
      </c>
      <c r="J82" s="78">
        <f>VLOOKUP(F82,'PIB Municipios 2021'!F82:$AQ$132,14,FALSE)</f>
        <v>11.466785274381492</v>
      </c>
      <c r="K82" s="78">
        <f>VLOOKUP(F82,'PIB Municipios 2021'!F82:$AQ$132,17,FALSE)</f>
        <v>4.0697241853197941</v>
      </c>
      <c r="L82" s="78">
        <f>VLOOKUP(F82,'PIB Municipios 2021'!F82:$AQ$132,20,FALSE)</f>
        <v>23.176523605587604</v>
      </c>
      <c r="M82" s="78">
        <f>VLOOKUP(F82,'PIB Municipios 2021'!F82:$AQ$132,23,FALSE)</f>
        <v>53.213135573911245</v>
      </c>
      <c r="N82" s="78">
        <f>VLOOKUP(F82,'PIB Municipios 2021'!F82:$AQ$132,24,FALSE)</f>
        <v>15.696102878780117</v>
      </c>
      <c r="O82" s="78">
        <f>VLOOKUP(F82,'PIB Municipios 2021'!F82:$AQ$132,25,FALSE)</f>
        <v>4.0043833574763941</v>
      </c>
      <c r="P82" s="78">
        <f>VLOOKUP(F82,'PIB Municipios 2021'!F82:$AQ$132,26,FALSE)</f>
        <v>54.883274264190824</v>
      </c>
      <c r="Q82" s="78">
        <f>VLOOKUP(F82,'PIB Municipios 2021'!F82:$AQ$132,27,FALSE)</f>
        <v>27.997115506842221</v>
      </c>
      <c r="R82" s="78">
        <f>VLOOKUP(F82,'PIB Municipios 2021'!F82:$AQ$132,31,FALSE)</f>
        <v>37.017235757183329</v>
      </c>
      <c r="S82" s="78">
        <f>VLOOKUP(F82,'PIB Municipios 2021'!F82:$AQ$132,34,FALSE)</f>
        <v>11.438954696448212</v>
      </c>
      <c r="T82" s="79">
        <f t="shared" si="3"/>
        <v>517.86424471958583</v>
      </c>
      <c r="U82" s="79">
        <f t="shared" si="4"/>
        <v>3.2257253039782441E-3</v>
      </c>
      <c r="V82" s="78">
        <f>VLOOKUP(F82,'PIB Municipios 2021'!F82:$AQ$132,36,FALSE)</f>
        <v>51.316901855705638</v>
      </c>
      <c r="W82" s="79">
        <f>VLOOKUP(F82,'PIB Municipios 2021'!F82:$AQ$132,37,FALSE)</f>
        <v>569.18114657529134</v>
      </c>
      <c r="X82" s="80">
        <f t="shared" si="5"/>
        <v>3.2257253039782415E-3</v>
      </c>
    </row>
    <row r="83" spans="1:24" x14ac:dyDescent="0.25">
      <c r="A83" s="73" t="s">
        <v>17</v>
      </c>
      <c r="B83" s="14" t="s">
        <v>7</v>
      </c>
      <c r="C83" s="73" t="s">
        <v>59</v>
      </c>
      <c r="D83" s="51" t="s">
        <v>35</v>
      </c>
      <c r="E83" s="169" t="s">
        <v>443</v>
      </c>
      <c r="F83" s="75" t="s">
        <v>144</v>
      </c>
      <c r="G83" s="50" t="s">
        <v>270</v>
      </c>
      <c r="H83" s="78">
        <f>VLOOKUP(F83,'PIB Municipios 2021'!F83:$AQ$132,8,FALSE)</f>
        <v>5.4964329362706179</v>
      </c>
      <c r="I83" s="78">
        <f>VLOOKUP(F83,'PIB Municipios 2021'!F83:$AQ$132,13,FALSE)</f>
        <v>0</v>
      </c>
      <c r="J83" s="78">
        <f>VLOOKUP(F83,'PIB Municipios 2021'!F83:$AQ$132,14,FALSE)</f>
        <v>11.310405913009925</v>
      </c>
      <c r="K83" s="78">
        <f>VLOOKUP(F83,'PIB Municipios 2021'!F83:$AQ$132,17,FALSE)</f>
        <v>3.624407494453894</v>
      </c>
      <c r="L83" s="78">
        <f>VLOOKUP(F83,'PIB Municipios 2021'!F83:$AQ$132,20,FALSE)</f>
        <v>12.346239714247604</v>
      </c>
      <c r="M83" s="78">
        <f>VLOOKUP(F83,'PIB Municipios 2021'!F83:$AQ$132,23,FALSE)</f>
        <v>54.96692615653766</v>
      </c>
      <c r="N83" s="78">
        <f>VLOOKUP(F83,'PIB Municipios 2021'!F83:$AQ$132,24,FALSE)</f>
        <v>4.6032993942288485</v>
      </c>
      <c r="O83" s="78">
        <f>VLOOKUP(F83,'PIB Municipios 2021'!F83:$AQ$132,25,FALSE)</f>
        <v>1.8555151848539027</v>
      </c>
      <c r="P83" s="78">
        <f>VLOOKUP(F83,'PIB Municipios 2021'!F83:$AQ$132,26,FALSE)</f>
        <v>27.726806760130547</v>
      </c>
      <c r="Q83" s="78">
        <f>VLOOKUP(F83,'PIB Municipios 2021'!F83:$AQ$132,27,FALSE)</f>
        <v>17.427701153563117</v>
      </c>
      <c r="R83" s="78">
        <f>VLOOKUP(F83,'PIB Municipios 2021'!F83:$AQ$132,31,FALSE)</f>
        <v>24.060868132557456</v>
      </c>
      <c r="S83" s="78">
        <f>VLOOKUP(F83,'PIB Municipios 2021'!F83:$AQ$132,34,FALSE)</f>
        <v>4.8153993827693009</v>
      </c>
      <c r="T83" s="79">
        <f t="shared" si="3"/>
        <v>168.23400222262285</v>
      </c>
      <c r="U83" s="79">
        <f t="shared" si="4"/>
        <v>1.0479130071103797E-3</v>
      </c>
      <c r="V83" s="78">
        <f>VLOOKUP(F83,'PIB Municipios 2021'!F83:$AQ$132,36,FALSE)</f>
        <v>16.670870539682944</v>
      </c>
      <c r="W83" s="79">
        <f>VLOOKUP(F83,'PIB Municipios 2021'!F83:$AQ$132,37,FALSE)</f>
        <v>184.90487276230581</v>
      </c>
      <c r="X83" s="80">
        <f t="shared" si="5"/>
        <v>1.0479130071103791E-3</v>
      </c>
    </row>
    <row r="84" spans="1:24" x14ac:dyDescent="0.25">
      <c r="A84" s="73" t="s">
        <v>17</v>
      </c>
      <c r="B84" s="14" t="s">
        <v>7</v>
      </c>
      <c r="C84" s="73" t="s">
        <v>59</v>
      </c>
      <c r="D84" s="51" t="s">
        <v>35</v>
      </c>
      <c r="E84" s="169" t="s">
        <v>443</v>
      </c>
      <c r="F84" s="75" t="s">
        <v>145</v>
      </c>
      <c r="G84" s="50" t="s">
        <v>271</v>
      </c>
      <c r="H84" s="78">
        <f>VLOOKUP(F84,'PIB Municipios 2021'!F84:$AQ$132,8,FALSE)</f>
        <v>20.602189226707821</v>
      </c>
      <c r="I84" s="78">
        <f>VLOOKUP(F84,'PIB Municipios 2021'!F84:$AQ$132,13,FALSE)</f>
        <v>0</v>
      </c>
      <c r="J84" s="78">
        <f>VLOOKUP(F84,'PIB Municipios 2021'!F84:$AQ$132,14,FALSE)</f>
        <v>9.9360354022910951</v>
      </c>
      <c r="K84" s="78">
        <f>VLOOKUP(F84,'PIB Municipios 2021'!F84:$AQ$132,17,FALSE)</f>
        <v>9.624784110482814</v>
      </c>
      <c r="L84" s="78">
        <f>VLOOKUP(F84,'PIB Municipios 2021'!F84:$AQ$132,20,FALSE)</f>
        <v>23.100652518391485</v>
      </c>
      <c r="M84" s="78">
        <f>VLOOKUP(F84,'PIB Municipios 2021'!F84:$AQ$132,23,FALSE)</f>
        <v>19.907014670232261</v>
      </c>
      <c r="N84" s="78">
        <f>VLOOKUP(F84,'PIB Municipios 2021'!F84:$AQ$132,24,FALSE)</f>
        <v>6.681981601950115</v>
      </c>
      <c r="O84" s="78">
        <f>VLOOKUP(F84,'PIB Municipios 2021'!F84:$AQ$132,25,FALSE)</f>
        <v>1.1077320329790334</v>
      </c>
      <c r="P84" s="78">
        <f>VLOOKUP(F84,'PIB Municipios 2021'!F84:$AQ$132,26,FALSE)</f>
        <v>27.927216233202586</v>
      </c>
      <c r="Q84" s="78">
        <f>VLOOKUP(F84,'PIB Municipios 2021'!F84:$AQ$132,27,FALSE)</f>
        <v>12.289596113733921</v>
      </c>
      <c r="R84" s="78">
        <f>VLOOKUP(F84,'PIB Municipios 2021'!F84:$AQ$132,31,FALSE)</f>
        <v>21.617468501570315</v>
      </c>
      <c r="S84" s="78">
        <f>VLOOKUP(F84,'PIB Municipios 2021'!F84:$AQ$132,34,FALSE)</f>
        <v>4.1594347398046398</v>
      </c>
      <c r="T84" s="79">
        <f t="shared" si="3"/>
        <v>156.95410515134611</v>
      </c>
      <c r="U84" s="79">
        <f t="shared" si="4"/>
        <v>9.7765164077722073E-4</v>
      </c>
      <c r="V84" s="78">
        <f>VLOOKUP(F84,'PIB Municipios 2021'!F84:$AQ$132,36,FALSE)</f>
        <v>15.55310777298989</v>
      </c>
      <c r="W84" s="79">
        <f>VLOOKUP(F84,'PIB Municipios 2021'!F84:$AQ$132,37,FALSE)</f>
        <v>172.50721292433593</v>
      </c>
      <c r="X84" s="80">
        <f t="shared" si="5"/>
        <v>9.7765164077721965E-4</v>
      </c>
    </row>
    <row r="85" spans="1:24" x14ac:dyDescent="0.25">
      <c r="A85" s="73" t="s">
        <v>17</v>
      </c>
      <c r="B85" s="14" t="s">
        <v>7</v>
      </c>
      <c r="C85" s="73" t="s">
        <v>59</v>
      </c>
      <c r="D85" s="51" t="s">
        <v>35</v>
      </c>
      <c r="E85" s="169" t="s">
        <v>443</v>
      </c>
      <c r="F85" s="75" t="s">
        <v>146</v>
      </c>
      <c r="G85" s="50" t="s">
        <v>272</v>
      </c>
      <c r="H85" s="78">
        <f>VLOOKUP(F85,'PIB Municipios 2021'!F85:$AQ$132,8,FALSE)</f>
        <v>38.161408356443538</v>
      </c>
      <c r="I85" s="78">
        <f>VLOOKUP(F85,'PIB Municipios 2021'!F85:$AQ$132,13,FALSE)</f>
        <v>7.5737639638731791</v>
      </c>
      <c r="J85" s="78">
        <f>VLOOKUP(F85,'PIB Municipios 2021'!F85:$AQ$132,14,FALSE)</f>
        <v>11.712086424741294</v>
      </c>
      <c r="K85" s="78">
        <f>VLOOKUP(F85,'PIB Municipios 2021'!F85:$AQ$132,17,FALSE)</f>
        <v>640.41980124600707</v>
      </c>
      <c r="L85" s="78">
        <f>VLOOKUP(F85,'PIB Municipios 2021'!F85:$AQ$132,20,FALSE)</f>
        <v>12.347337042234336</v>
      </c>
      <c r="M85" s="78">
        <f>VLOOKUP(F85,'PIB Municipios 2021'!F85:$AQ$132,23,FALSE)</f>
        <v>42.199053974612852</v>
      </c>
      <c r="N85" s="78">
        <f>VLOOKUP(F85,'PIB Municipios 2021'!F85:$AQ$132,24,FALSE)</f>
        <v>6.1243471317829394</v>
      </c>
      <c r="O85" s="78">
        <f>VLOOKUP(F85,'PIB Municipios 2021'!F85:$AQ$132,25,FALSE)</f>
        <v>1.9003281823111486</v>
      </c>
      <c r="P85" s="78">
        <f>VLOOKUP(F85,'PIB Municipios 2021'!F85:$AQ$132,26,FALSE)</f>
        <v>30.810546052691677</v>
      </c>
      <c r="Q85" s="78">
        <f>VLOOKUP(F85,'PIB Municipios 2021'!F85:$AQ$132,27,FALSE)</f>
        <v>58.024507867306987</v>
      </c>
      <c r="R85" s="78">
        <f>VLOOKUP(F85,'PIB Municipios 2021'!F85:$AQ$132,31,FALSE)</f>
        <v>52.530441530480935</v>
      </c>
      <c r="S85" s="78">
        <f>VLOOKUP(F85,'PIB Municipios 2021'!F85:$AQ$132,34,FALSE)</f>
        <v>9.9277846924227013</v>
      </c>
      <c r="T85" s="79">
        <f t="shared" si="3"/>
        <v>911.73140646490856</v>
      </c>
      <c r="U85" s="79">
        <f t="shared" si="4"/>
        <v>5.6790850078055214E-3</v>
      </c>
      <c r="V85" s="78">
        <f>VLOOKUP(F85,'PIB Municipios 2021'!F85:$AQ$132,36,FALSE)</f>
        <v>90.346517608410352</v>
      </c>
      <c r="W85" s="79">
        <f>VLOOKUP(F85,'PIB Municipios 2021'!F85:$AQ$132,37,FALSE)</f>
        <v>1002.0779240733189</v>
      </c>
      <c r="X85" s="80">
        <f t="shared" si="5"/>
        <v>5.679085007805517E-3</v>
      </c>
    </row>
    <row r="86" spans="1:24" x14ac:dyDescent="0.25">
      <c r="A86" s="73" t="s">
        <v>17</v>
      </c>
      <c r="B86" s="14" t="s">
        <v>7</v>
      </c>
      <c r="C86" s="73" t="s">
        <v>59</v>
      </c>
      <c r="D86" s="51" t="s">
        <v>35</v>
      </c>
      <c r="E86" s="169" t="s">
        <v>443</v>
      </c>
      <c r="F86" s="75" t="s">
        <v>147</v>
      </c>
      <c r="G86" s="50" t="s">
        <v>273</v>
      </c>
      <c r="H86" s="78">
        <f>VLOOKUP(F86,'PIB Municipios 2021'!F86:$AQ$132,8,FALSE)</f>
        <v>22.212575947392882</v>
      </c>
      <c r="I86" s="78">
        <f>VLOOKUP(F86,'PIB Municipios 2021'!F86:$AQ$132,13,FALSE)</f>
        <v>0.59979239765867143</v>
      </c>
      <c r="J86" s="78">
        <f>VLOOKUP(F86,'PIB Municipios 2021'!F86:$AQ$132,14,FALSE)</f>
        <v>13.151693095974521</v>
      </c>
      <c r="K86" s="78">
        <f>VLOOKUP(F86,'PIB Municipios 2021'!F86:$AQ$132,17,FALSE)</f>
        <v>230.71100223790862</v>
      </c>
      <c r="L86" s="78">
        <f>VLOOKUP(F86,'PIB Municipios 2021'!F86:$AQ$132,20,FALSE)</f>
        <v>22.459432452088027</v>
      </c>
      <c r="M86" s="78">
        <f>VLOOKUP(F86,'PIB Municipios 2021'!F86:$AQ$132,23,FALSE)</f>
        <v>50.477711453473354</v>
      </c>
      <c r="N86" s="78">
        <f>VLOOKUP(F86,'PIB Municipios 2021'!F86:$AQ$132,24,FALSE)</f>
        <v>6.5447064658405392</v>
      </c>
      <c r="O86" s="78">
        <f>VLOOKUP(F86,'PIB Municipios 2021'!F86:$AQ$132,25,FALSE)</f>
        <v>2.4537206913734089</v>
      </c>
      <c r="P86" s="78">
        <f>VLOOKUP(F86,'PIB Municipios 2021'!F86:$AQ$132,26,FALSE)</f>
        <v>27.484449334232998</v>
      </c>
      <c r="Q86" s="78">
        <f>VLOOKUP(F86,'PIB Municipios 2021'!F86:$AQ$132,27,FALSE)</f>
        <v>33.048070721067525</v>
      </c>
      <c r="R86" s="78">
        <f>VLOOKUP(F86,'PIB Municipios 2021'!F86:$AQ$132,31,FALSE)</f>
        <v>35.28750816564731</v>
      </c>
      <c r="S86" s="78">
        <f>VLOOKUP(F86,'PIB Municipios 2021'!F86:$AQ$132,34,FALSE)</f>
        <v>10.030125357713061</v>
      </c>
      <c r="T86" s="79">
        <f t="shared" si="3"/>
        <v>454.46078832037091</v>
      </c>
      <c r="U86" s="79">
        <f t="shared" si="4"/>
        <v>2.8307914274806035E-3</v>
      </c>
      <c r="V86" s="78">
        <f>VLOOKUP(F86,'PIB Municipios 2021'!F86:$AQ$132,36,FALSE)</f>
        <v>45.034041081811459</v>
      </c>
      <c r="W86" s="79">
        <f>VLOOKUP(F86,'PIB Municipios 2021'!F86:$AQ$132,37,FALSE)</f>
        <v>499.49482940218235</v>
      </c>
      <c r="X86" s="80">
        <f t="shared" si="5"/>
        <v>2.8307914274806017E-3</v>
      </c>
    </row>
    <row r="87" spans="1:24" x14ac:dyDescent="0.25">
      <c r="A87" s="73" t="s">
        <v>17</v>
      </c>
      <c r="B87" s="14" t="s">
        <v>7</v>
      </c>
      <c r="C87" s="73" t="s">
        <v>60</v>
      </c>
      <c r="D87" s="51" t="s">
        <v>36</v>
      </c>
      <c r="E87" s="169" t="s">
        <v>443</v>
      </c>
      <c r="F87" s="75" t="s">
        <v>148</v>
      </c>
      <c r="G87" s="50" t="s">
        <v>274</v>
      </c>
      <c r="H87" s="78">
        <f>VLOOKUP(F87,'PIB Municipios 2021'!F87:$AQ$132,8,FALSE)</f>
        <v>30.216416081612895</v>
      </c>
      <c r="I87" s="78">
        <f>VLOOKUP(F87,'PIB Municipios 2021'!F87:$AQ$132,13,FALSE)</f>
        <v>3.6914184954156049E-2</v>
      </c>
      <c r="J87" s="78">
        <f>VLOOKUP(F87,'PIB Municipios 2021'!F87:$AQ$132,14,FALSE)</f>
        <v>17.435594076796157</v>
      </c>
      <c r="K87" s="78">
        <f>VLOOKUP(F87,'PIB Municipios 2021'!F87:$AQ$132,17,FALSE)</f>
        <v>54.646783179647073</v>
      </c>
      <c r="L87" s="78">
        <f>VLOOKUP(F87,'PIB Municipios 2021'!F87:$AQ$132,20,FALSE)</f>
        <v>33.351565047840737</v>
      </c>
      <c r="M87" s="78">
        <f>VLOOKUP(F87,'PIB Municipios 2021'!F87:$AQ$132,23,FALSE)</f>
        <v>34.633474226168644</v>
      </c>
      <c r="N87" s="78">
        <f>VLOOKUP(F87,'PIB Municipios 2021'!F87:$AQ$132,24,FALSE)</f>
        <v>9.0868413416257994</v>
      </c>
      <c r="O87" s="78">
        <f>VLOOKUP(F87,'PIB Municipios 2021'!F87:$AQ$132,25,FALSE)</f>
        <v>1.9178633660428785</v>
      </c>
      <c r="P87" s="78">
        <f>VLOOKUP(F87,'PIB Municipios 2021'!F87:$AQ$132,26,FALSE)</f>
        <v>31.734777191785394</v>
      </c>
      <c r="Q87" s="78">
        <f>VLOOKUP(F87,'PIB Municipios 2021'!F87:$AQ$132,27,FALSE)</f>
        <v>20.181895710055656</v>
      </c>
      <c r="R87" s="78">
        <f>VLOOKUP(F87,'PIB Municipios 2021'!F87:$AQ$132,31,FALSE)</f>
        <v>34.483459149589692</v>
      </c>
      <c r="S87" s="78">
        <f>VLOOKUP(F87,'PIB Municipios 2021'!F87:$AQ$132,34,FALSE)</f>
        <v>5.2575538205969785</v>
      </c>
      <c r="T87" s="79">
        <f t="shared" si="3"/>
        <v>272.983137376716</v>
      </c>
      <c r="U87" s="79">
        <f t="shared" si="4"/>
        <v>1.7003850386934014E-3</v>
      </c>
      <c r="V87" s="78">
        <f>VLOOKUP(F87,'PIB Municipios 2021'!F87:$AQ$132,36,FALSE)</f>
        <v>27.050813049680581</v>
      </c>
      <c r="W87" s="79">
        <f>VLOOKUP(F87,'PIB Municipios 2021'!F87:$AQ$132,37,FALSE)</f>
        <v>300.03395042639664</v>
      </c>
      <c r="X87" s="80">
        <f t="shared" si="5"/>
        <v>1.7003850386934007E-3</v>
      </c>
    </row>
    <row r="88" spans="1:24" x14ac:dyDescent="0.25">
      <c r="A88" s="73" t="s">
        <v>17</v>
      </c>
      <c r="B88" s="14" t="s">
        <v>7</v>
      </c>
      <c r="C88" s="73" t="s">
        <v>60</v>
      </c>
      <c r="D88" s="51" t="s">
        <v>36</v>
      </c>
      <c r="E88" s="169" t="s">
        <v>443</v>
      </c>
      <c r="F88" s="75" t="s">
        <v>149</v>
      </c>
      <c r="G88" s="50" t="s">
        <v>275</v>
      </c>
      <c r="H88" s="78">
        <f>VLOOKUP(F88,'PIB Municipios 2021'!F88:$AQ$132,8,FALSE)</f>
        <v>17.244729635702267</v>
      </c>
      <c r="I88" s="78">
        <f>VLOOKUP(F88,'PIB Municipios 2021'!F88:$AQ$132,13,FALSE)</f>
        <v>0</v>
      </c>
      <c r="J88" s="78">
        <f>VLOOKUP(F88,'PIB Municipios 2021'!F88:$AQ$132,14,FALSE)</f>
        <v>2.3723433519505339</v>
      </c>
      <c r="K88" s="78">
        <f>VLOOKUP(F88,'PIB Municipios 2021'!F88:$AQ$132,17,FALSE)</f>
        <v>0.63586893223071672</v>
      </c>
      <c r="L88" s="78">
        <f>VLOOKUP(F88,'PIB Municipios 2021'!F88:$AQ$132,20,FALSE)</f>
        <v>20.545309216887933</v>
      </c>
      <c r="M88" s="78">
        <f>VLOOKUP(F88,'PIB Municipios 2021'!F88:$AQ$132,23,FALSE)</f>
        <v>12.067969993718521</v>
      </c>
      <c r="N88" s="78">
        <f>VLOOKUP(F88,'PIB Municipios 2021'!F88:$AQ$132,24,FALSE)</f>
        <v>1.8637754401090743</v>
      </c>
      <c r="O88" s="78">
        <f>VLOOKUP(F88,'PIB Municipios 2021'!F88:$AQ$132,25,FALSE)</f>
        <v>0.22288611648165235</v>
      </c>
      <c r="P88" s="78">
        <f>VLOOKUP(F88,'PIB Municipios 2021'!F88:$AQ$132,26,FALSE)</f>
        <v>8.64474145326189</v>
      </c>
      <c r="Q88" s="78">
        <f>VLOOKUP(F88,'PIB Municipios 2021'!F88:$AQ$132,27,FALSE)</f>
        <v>5.8264889072451789</v>
      </c>
      <c r="R88" s="78">
        <f>VLOOKUP(F88,'PIB Municipios 2021'!F88:$AQ$132,31,FALSE)</f>
        <v>14.950046359089894</v>
      </c>
      <c r="S88" s="78">
        <f>VLOOKUP(F88,'PIB Municipios 2021'!F88:$AQ$132,34,FALSE)</f>
        <v>2.0607593193313409</v>
      </c>
      <c r="T88" s="79">
        <f t="shared" si="3"/>
        <v>86.434918726009002</v>
      </c>
      <c r="U88" s="79">
        <f t="shared" si="4"/>
        <v>5.383945837634797E-4</v>
      </c>
      <c r="V88" s="78">
        <f>VLOOKUP(F88,'PIB Municipios 2021'!F88:$AQ$132,36,FALSE)</f>
        <v>8.5651254868354183</v>
      </c>
      <c r="W88" s="79">
        <f>VLOOKUP(F88,'PIB Municipios 2021'!F88:$AQ$132,37,FALSE)</f>
        <v>95.000044212844429</v>
      </c>
      <c r="X88" s="80">
        <f t="shared" si="5"/>
        <v>5.3839458376347949E-4</v>
      </c>
    </row>
    <row r="89" spans="1:24" x14ac:dyDescent="0.25">
      <c r="A89" s="73" t="s">
        <v>17</v>
      </c>
      <c r="B89" s="14" t="s">
        <v>7</v>
      </c>
      <c r="C89" s="73" t="s">
        <v>60</v>
      </c>
      <c r="D89" s="51" t="s">
        <v>36</v>
      </c>
      <c r="E89" s="169" t="s">
        <v>443</v>
      </c>
      <c r="F89" s="75" t="s">
        <v>150</v>
      </c>
      <c r="G89" s="50" t="s">
        <v>276</v>
      </c>
      <c r="H89" s="78">
        <f>VLOOKUP(F89,'PIB Municipios 2021'!F89:$AQ$132,8,FALSE)</f>
        <v>22.409156918151062</v>
      </c>
      <c r="I89" s="78">
        <f>VLOOKUP(F89,'PIB Municipios 2021'!F89:$AQ$132,13,FALSE)</f>
        <v>1.0267267394515127E-2</v>
      </c>
      <c r="J89" s="78">
        <f>VLOOKUP(F89,'PIB Municipios 2021'!F89:$AQ$132,14,FALSE)</f>
        <v>21.637369420532924</v>
      </c>
      <c r="K89" s="78">
        <f>VLOOKUP(F89,'PIB Municipios 2021'!F89:$AQ$132,17,FALSE)</f>
        <v>2.0714541460382643</v>
      </c>
      <c r="L89" s="78">
        <f>VLOOKUP(F89,'PIB Municipios 2021'!F89:$AQ$132,20,FALSE)</f>
        <v>16.282704911559957</v>
      </c>
      <c r="M89" s="78">
        <f>VLOOKUP(F89,'PIB Municipios 2021'!F89:$AQ$132,23,FALSE)</f>
        <v>31.385003501725215</v>
      </c>
      <c r="N89" s="78">
        <f>VLOOKUP(F89,'PIB Municipios 2021'!F89:$AQ$132,24,FALSE)</f>
        <v>6.4682945737737425</v>
      </c>
      <c r="O89" s="78">
        <f>VLOOKUP(F89,'PIB Municipios 2021'!F89:$AQ$132,25,FALSE)</f>
        <v>2.1213325084298482</v>
      </c>
      <c r="P89" s="78">
        <f>VLOOKUP(F89,'PIB Municipios 2021'!F89:$AQ$132,26,FALSE)</f>
        <v>18.739799729285103</v>
      </c>
      <c r="Q89" s="78">
        <f>VLOOKUP(F89,'PIB Municipios 2021'!F89:$AQ$132,27,FALSE)</f>
        <v>14.309913233761772</v>
      </c>
      <c r="R89" s="78">
        <f>VLOOKUP(F89,'PIB Municipios 2021'!F89:$AQ$132,31,FALSE)</f>
        <v>26.867938085472723</v>
      </c>
      <c r="S89" s="78">
        <f>VLOOKUP(F89,'PIB Municipios 2021'!F89:$AQ$132,34,FALSE)</f>
        <v>3.9357230816839137</v>
      </c>
      <c r="T89" s="79">
        <f t="shared" si="3"/>
        <v>166.23895737780904</v>
      </c>
      <c r="U89" s="79">
        <f t="shared" si="4"/>
        <v>1.03548606954111E-3</v>
      </c>
      <c r="V89" s="78">
        <f>VLOOKUP(F89,'PIB Municipios 2021'!F89:$AQ$132,36,FALSE)</f>
        <v>16.473174866457857</v>
      </c>
      <c r="W89" s="79">
        <f>VLOOKUP(F89,'PIB Municipios 2021'!F89:$AQ$132,37,FALSE)</f>
        <v>182.71213224426694</v>
      </c>
      <c r="X89" s="80">
        <f t="shared" si="5"/>
        <v>1.0354860695411096E-3</v>
      </c>
    </row>
    <row r="90" spans="1:24" x14ac:dyDescent="0.25">
      <c r="A90" s="73" t="s">
        <v>17</v>
      </c>
      <c r="B90" s="14" t="s">
        <v>7</v>
      </c>
      <c r="C90" s="73" t="s">
        <v>61</v>
      </c>
      <c r="D90" s="51" t="s">
        <v>37</v>
      </c>
      <c r="E90" s="169" t="s">
        <v>439</v>
      </c>
      <c r="F90" s="75" t="s">
        <v>151</v>
      </c>
      <c r="G90" s="50" t="s">
        <v>277</v>
      </c>
      <c r="H90" s="78">
        <f>VLOOKUP(F90,'PIB Municipios 2021'!F90:$AQ$132,8,FALSE)</f>
        <v>256.32497440730776</v>
      </c>
      <c r="I90" s="78">
        <f>VLOOKUP(F90,'PIB Municipios 2021'!F90:$AQ$132,13,FALSE)</f>
        <v>0</v>
      </c>
      <c r="J90" s="78">
        <f>VLOOKUP(F90,'PIB Municipios 2021'!F90:$AQ$132,14,FALSE)</f>
        <v>284.78633347530774</v>
      </c>
      <c r="K90" s="78">
        <f>VLOOKUP(F90,'PIB Municipios 2021'!F90:$AQ$132,17,FALSE)</f>
        <v>17.152630682576291</v>
      </c>
      <c r="L90" s="78">
        <f>VLOOKUP(F90,'PIB Municipios 2021'!F90:$AQ$132,20,FALSE)</f>
        <v>21.343958580009716</v>
      </c>
      <c r="M90" s="78">
        <f>VLOOKUP(F90,'PIB Municipios 2021'!F90:$AQ$132,23,FALSE)</f>
        <v>192.12082254456243</v>
      </c>
      <c r="N90" s="78">
        <f>VLOOKUP(F90,'PIB Municipios 2021'!F90:$AQ$132,24,FALSE)</f>
        <v>33.094951559182675</v>
      </c>
      <c r="O90" s="78">
        <f>VLOOKUP(F90,'PIB Municipios 2021'!F90:$AQ$132,25,FALSE)</f>
        <v>22.96132419689679</v>
      </c>
      <c r="P90" s="78">
        <f>VLOOKUP(F90,'PIB Municipios 2021'!F90:$AQ$132,26,FALSE)</f>
        <v>139.60539125652417</v>
      </c>
      <c r="Q90" s="78">
        <f>VLOOKUP(F90,'PIB Municipios 2021'!F90:$AQ$132,27,FALSE)</f>
        <v>95.723106180807775</v>
      </c>
      <c r="R90" s="78">
        <f>VLOOKUP(F90,'PIB Municipios 2021'!F90:$AQ$132,31,FALSE)</f>
        <v>101.772912730385</v>
      </c>
      <c r="S90" s="78">
        <f>VLOOKUP(F90,'PIB Municipios 2021'!F90:$AQ$132,34,FALSE)</f>
        <v>38.400494436241047</v>
      </c>
      <c r="T90" s="79">
        <f t="shared" si="3"/>
        <v>1203.2869000498013</v>
      </c>
      <c r="U90" s="79">
        <f t="shared" si="4"/>
        <v>7.4951554215486188E-3</v>
      </c>
      <c r="V90" s="78">
        <f>VLOOKUP(F90,'PIB Municipios 2021'!F90:$AQ$132,36,FALSE)</f>
        <v>119.2377276163329</v>
      </c>
      <c r="W90" s="79">
        <f>VLOOKUP(F90,'PIB Municipios 2021'!F90:$AQ$132,37,FALSE)</f>
        <v>1322.5246276661342</v>
      </c>
      <c r="X90" s="80">
        <f t="shared" si="5"/>
        <v>7.4951554215486136E-3</v>
      </c>
    </row>
    <row r="91" spans="1:24" x14ac:dyDescent="0.25">
      <c r="A91" s="73" t="s">
        <v>17</v>
      </c>
      <c r="B91" s="14" t="s">
        <v>7</v>
      </c>
      <c r="C91" s="73" t="s">
        <v>61</v>
      </c>
      <c r="D91" s="51" t="s">
        <v>37</v>
      </c>
      <c r="E91" s="169" t="s">
        <v>439</v>
      </c>
      <c r="F91" s="75" t="s">
        <v>152</v>
      </c>
      <c r="G91" s="50" t="s">
        <v>278</v>
      </c>
      <c r="H91" s="78">
        <f>VLOOKUP(F91,'PIB Municipios 2021'!F91:$AQ$132,8,FALSE)</f>
        <v>65.91063992400035</v>
      </c>
      <c r="I91" s="78">
        <f>VLOOKUP(F91,'PIB Municipios 2021'!F91:$AQ$132,13,FALSE)</f>
        <v>0</v>
      </c>
      <c r="J91" s="78">
        <f>VLOOKUP(F91,'PIB Municipios 2021'!F91:$AQ$132,14,FALSE)</f>
        <v>39.768918449245291</v>
      </c>
      <c r="K91" s="78">
        <f>VLOOKUP(F91,'PIB Municipios 2021'!F91:$AQ$132,17,FALSE)</f>
        <v>13.167527952264765</v>
      </c>
      <c r="L91" s="78">
        <f>VLOOKUP(F91,'PIB Municipios 2021'!F91:$AQ$132,20,FALSE)</f>
        <v>23.748257152175544</v>
      </c>
      <c r="M91" s="78">
        <f>VLOOKUP(F91,'PIB Municipios 2021'!F91:$AQ$132,23,FALSE)</f>
        <v>109.13869006882263</v>
      </c>
      <c r="N91" s="78">
        <f>VLOOKUP(F91,'PIB Municipios 2021'!F91:$AQ$132,24,FALSE)</f>
        <v>19.88347800735178</v>
      </c>
      <c r="O91" s="78">
        <f>VLOOKUP(F91,'PIB Municipios 2021'!F91:$AQ$132,25,FALSE)</f>
        <v>7.5710230362667126</v>
      </c>
      <c r="P91" s="78">
        <f>VLOOKUP(F91,'PIB Municipios 2021'!F91:$AQ$132,26,FALSE)</f>
        <v>75.840901320901608</v>
      </c>
      <c r="Q91" s="78">
        <f>VLOOKUP(F91,'PIB Municipios 2021'!F91:$AQ$132,27,FALSE)</f>
        <v>44.860245762936636</v>
      </c>
      <c r="R91" s="78">
        <f>VLOOKUP(F91,'PIB Municipios 2021'!F91:$AQ$132,31,FALSE)</f>
        <v>59.281467415200886</v>
      </c>
      <c r="S91" s="78">
        <f>VLOOKUP(F91,'PIB Municipios 2021'!F91:$AQ$132,34,FALSE)</f>
        <v>28.266544357651281</v>
      </c>
      <c r="T91" s="79">
        <f t="shared" si="3"/>
        <v>487.43769344681749</v>
      </c>
      <c r="U91" s="79">
        <f t="shared" si="4"/>
        <v>3.036201317037409E-3</v>
      </c>
      <c r="V91" s="78">
        <f>VLOOKUP(F91,'PIB Municipios 2021'!F91:$AQ$132,36,FALSE)</f>
        <v>48.301833019822382</v>
      </c>
      <c r="W91" s="79">
        <f>VLOOKUP(F91,'PIB Municipios 2021'!F91:$AQ$132,37,FALSE)</f>
        <v>535.73952646663986</v>
      </c>
      <c r="X91" s="80">
        <f t="shared" si="5"/>
        <v>3.0362013170374068E-3</v>
      </c>
    </row>
    <row r="92" spans="1:24" x14ac:dyDescent="0.25">
      <c r="A92" s="73" t="s">
        <v>17</v>
      </c>
      <c r="B92" s="14" t="s">
        <v>7</v>
      </c>
      <c r="C92" s="73" t="s">
        <v>61</v>
      </c>
      <c r="D92" s="51" t="s">
        <v>37</v>
      </c>
      <c r="E92" s="169" t="s">
        <v>439</v>
      </c>
      <c r="F92" s="75" t="s">
        <v>153</v>
      </c>
      <c r="G92" s="50" t="s">
        <v>279</v>
      </c>
      <c r="H92" s="78">
        <f>VLOOKUP(F92,'PIB Municipios 2021'!F92:$AQ$132,8,FALSE)</f>
        <v>175.96392130342406</v>
      </c>
      <c r="I92" s="78">
        <f>VLOOKUP(F92,'PIB Municipios 2021'!F92:$AQ$132,13,FALSE)</f>
        <v>0</v>
      </c>
      <c r="J92" s="78">
        <f>VLOOKUP(F92,'PIB Municipios 2021'!F92:$AQ$132,14,FALSE)</f>
        <v>169.23724942196336</v>
      </c>
      <c r="K92" s="78">
        <f>VLOOKUP(F92,'PIB Municipios 2021'!F92:$AQ$132,17,FALSE)</f>
        <v>9.3625073065843658</v>
      </c>
      <c r="L92" s="78">
        <f>VLOOKUP(F92,'PIB Municipios 2021'!F92:$AQ$132,20,FALSE)</f>
        <v>46.039193014891374</v>
      </c>
      <c r="M92" s="78">
        <f>VLOOKUP(F92,'PIB Municipios 2021'!F92:$AQ$132,23,FALSE)</f>
        <v>130.20482535770535</v>
      </c>
      <c r="N92" s="78">
        <f>VLOOKUP(F92,'PIB Municipios 2021'!F92:$AQ$132,24,FALSE)</f>
        <v>18.992295566923111</v>
      </c>
      <c r="O92" s="78">
        <f>VLOOKUP(F92,'PIB Municipios 2021'!F92:$AQ$132,25,FALSE)</f>
        <v>14.253942494019597</v>
      </c>
      <c r="P92" s="78">
        <f>VLOOKUP(F92,'PIB Municipios 2021'!F92:$AQ$132,26,FALSE)</f>
        <v>78.07090555166576</v>
      </c>
      <c r="Q92" s="78">
        <f>VLOOKUP(F92,'PIB Municipios 2021'!F92:$AQ$132,27,FALSE)</f>
        <v>63.499304549954573</v>
      </c>
      <c r="R92" s="78">
        <f>VLOOKUP(F92,'PIB Municipios 2021'!F92:$AQ$132,31,FALSE)</f>
        <v>84.619110319376375</v>
      </c>
      <c r="S92" s="78">
        <f>VLOOKUP(F92,'PIB Municipios 2021'!F92:$AQ$132,34,FALSE)</f>
        <v>27.044661399406728</v>
      </c>
      <c r="T92" s="79">
        <f t="shared" si="3"/>
        <v>817.28791628591466</v>
      </c>
      <c r="U92" s="79">
        <f t="shared" si="4"/>
        <v>5.0908058223379793E-3</v>
      </c>
      <c r="V92" s="78">
        <f>VLOOKUP(F92,'PIB Municipios 2021'!F92:$AQ$132,36,FALSE)</f>
        <v>80.987795963029996</v>
      </c>
      <c r="W92" s="79">
        <f>VLOOKUP(F92,'PIB Municipios 2021'!F92:$AQ$132,37,FALSE)</f>
        <v>898.27571224894461</v>
      </c>
      <c r="X92" s="80">
        <f t="shared" si="5"/>
        <v>5.0908058223379758E-3</v>
      </c>
    </row>
    <row r="93" spans="1:24" x14ac:dyDescent="0.25">
      <c r="A93" s="73" t="s">
        <v>17</v>
      </c>
      <c r="B93" s="14" t="s">
        <v>7</v>
      </c>
      <c r="C93" s="73" t="s">
        <v>61</v>
      </c>
      <c r="D93" s="51" t="s">
        <v>37</v>
      </c>
      <c r="E93" s="169" t="s">
        <v>439</v>
      </c>
      <c r="F93" s="75" t="s">
        <v>154</v>
      </c>
      <c r="G93" s="50" t="s">
        <v>280</v>
      </c>
      <c r="H93" s="78">
        <f>VLOOKUP(F93,'PIB Municipios 2021'!F93:$AQ$132,8,FALSE)</f>
        <v>47.586751220916682</v>
      </c>
      <c r="I93" s="78">
        <f>VLOOKUP(F93,'PIB Municipios 2021'!F93:$AQ$132,13,FALSE)</f>
        <v>0</v>
      </c>
      <c r="J93" s="78">
        <f>VLOOKUP(F93,'PIB Municipios 2021'!F93:$AQ$132,14,FALSE)</f>
        <v>363.17085473917524</v>
      </c>
      <c r="K93" s="78">
        <f>VLOOKUP(F93,'PIB Municipios 2021'!F93:$AQ$132,17,FALSE)</f>
        <v>26.587328868763166</v>
      </c>
      <c r="L93" s="78">
        <f>VLOOKUP(F93,'PIB Municipios 2021'!F93:$AQ$132,20,FALSE)</f>
        <v>41.210294310283388</v>
      </c>
      <c r="M93" s="78">
        <f>VLOOKUP(F93,'PIB Municipios 2021'!F93:$AQ$132,23,FALSE)</f>
        <v>266.74636697172713</v>
      </c>
      <c r="N93" s="78">
        <f>VLOOKUP(F93,'PIB Municipios 2021'!F93:$AQ$132,24,FALSE)</f>
        <v>35.555490038081231</v>
      </c>
      <c r="O93" s="78">
        <f>VLOOKUP(F93,'PIB Municipios 2021'!F93:$AQ$132,25,FALSE)</f>
        <v>21.000216830182435</v>
      </c>
      <c r="P93" s="78">
        <f>VLOOKUP(F93,'PIB Municipios 2021'!F93:$AQ$132,26,FALSE)</f>
        <v>147.3806783838919</v>
      </c>
      <c r="Q93" s="78">
        <f>VLOOKUP(F93,'PIB Municipios 2021'!F93:$AQ$132,27,FALSE)</f>
        <v>100.54734178240361</v>
      </c>
      <c r="R93" s="78">
        <f>VLOOKUP(F93,'PIB Municipios 2021'!F93:$AQ$132,31,FALSE)</f>
        <v>77.920142752500951</v>
      </c>
      <c r="S93" s="78">
        <f>VLOOKUP(F93,'PIB Municipios 2021'!F93:$AQ$132,34,FALSE)</f>
        <v>26.539177386322848</v>
      </c>
      <c r="T93" s="79">
        <f t="shared" si="3"/>
        <v>1154.2446432842485</v>
      </c>
      <c r="U93" s="79">
        <f t="shared" si="4"/>
        <v>7.1896760411397573E-3</v>
      </c>
      <c r="V93" s="78">
        <f>VLOOKUP(F93,'PIB Municipios 2021'!F93:$AQ$132,36,FALSE)</f>
        <v>114.3779661964594</v>
      </c>
      <c r="W93" s="79">
        <f>VLOOKUP(F93,'PIB Municipios 2021'!F93:$AQ$132,37,FALSE)</f>
        <v>1268.622609480708</v>
      </c>
      <c r="X93" s="80">
        <f t="shared" si="5"/>
        <v>7.1896760411397538E-3</v>
      </c>
    </row>
    <row r="94" spans="1:24" x14ac:dyDescent="0.25">
      <c r="A94" s="73" t="s">
        <v>17</v>
      </c>
      <c r="B94" s="14" t="s">
        <v>7</v>
      </c>
      <c r="C94" s="73" t="s">
        <v>61</v>
      </c>
      <c r="D94" s="51" t="s">
        <v>37</v>
      </c>
      <c r="E94" s="169" t="s">
        <v>439</v>
      </c>
      <c r="F94" s="75" t="s">
        <v>155</v>
      </c>
      <c r="G94" s="50" t="s">
        <v>281</v>
      </c>
      <c r="H94" s="78">
        <f>VLOOKUP(F94,'PIB Municipios 2021'!F94:$AQ$132,8,FALSE)</f>
        <v>60.69431269503626</v>
      </c>
      <c r="I94" s="78">
        <f>VLOOKUP(F94,'PIB Municipios 2021'!F94:$AQ$132,13,FALSE)</f>
        <v>0</v>
      </c>
      <c r="J94" s="78">
        <f>VLOOKUP(F94,'PIB Municipios 2021'!F94:$AQ$132,14,FALSE)</f>
        <v>145.83401295826647</v>
      </c>
      <c r="K94" s="78">
        <f>VLOOKUP(F94,'PIB Municipios 2021'!F94:$AQ$132,17,FALSE)</f>
        <v>23.8224665260867</v>
      </c>
      <c r="L94" s="78">
        <f>VLOOKUP(F94,'PIB Municipios 2021'!F94:$AQ$132,20,FALSE)</f>
        <v>58.85934577528829</v>
      </c>
      <c r="M94" s="78">
        <f>VLOOKUP(F94,'PIB Municipios 2021'!F94:$AQ$132,23,FALSE)</f>
        <v>283.9501845615415</v>
      </c>
      <c r="N94" s="78">
        <f>VLOOKUP(F94,'PIB Municipios 2021'!F94:$AQ$132,24,FALSE)</f>
        <v>46.972280005708868</v>
      </c>
      <c r="O94" s="78">
        <f>VLOOKUP(F94,'PIB Municipios 2021'!F94:$AQ$132,25,FALSE)</f>
        <v>45.469140970332369</v>
      </c>
      <c r="P94" s="78">
        <f>VLOOKUP(F94,'PIB Municipios 2021'!F94:$AQ$132,26,FALSE)</f>
        <v>175.76033799325617</v>
      </c>
      <c r="Q94" s="78">
        <f>VLOOKUP(F94,'PIB Municipios 2021'!F94:$AQ$132,27,FALSE)</f>
        <v>105.04955679432702</v>
      </c>
      <c r="R94" s="78">
        <f>VLOOKUP(F94,'PIB Municipios 2021'!F94:$AQ$132,31,FALSE)</f>
        <v>92.658322748350486</v>
      </c>
      <c r="S94" s="78">
        <f>VLOOKUP(F94,'PIB Municipios 2021'!F94:$AQ$132,34,FALSE)</f>
        <v>43.00026841740668</v>
      </c>
      <c r="T94" s="79">
        <f t="shared" si="3"/>
        <v>1082.0702294456007</v>
      </c>
      <c r="U94" s="79">
        <f t="shared" si="4"/>
        <v>6.740108735821761E-3</v>
      </c>
      <c r="V94" s="78">
        <f>VLOOKUP(F94,'PIB Municipios 2021'!F94:$AQ$132,36,FALSE)</f>
        <v>107.22596188410049</v>
      </c>
      <c r="W94" s="79">
        <f>VLOOKUP(F94,'PIB Municipios 2021'!F94:$AQ$132,37,FALSE)</f>
        <v>1189.2961913297015</v>
      </c>
      <c r="X94" s="80">
        <f t="shared" si="5"/>
        <v>6.7401087358217593E-3</v>
      </c>
    </row>
    <row r="95" spans="1:24" x14ac:dyDescent="0.25">
      <c r="A95" s="73" t="s">
        <v>17</v>
      </c>
      <c r="B95" s="14" t="s">
        <v>7</v>
      </c>
      <c r="C95" s="73" t="s">
        <v>61</v>
      </c>
      <c r="D95" s="51" t="s">
        <v>37</v>
      </c>
      <c r="E95" s="169" t="s">
        <v>442</v>
      </c>
      <c r="F95" s="75" t="s">
        <v>156</v>
      </c>
      <c r="G95" s="50" t="s">
        <v>282</v>
      </c>
      <c r="H95" s="78">
        <f>VLOOKUP(F95,'PIB Municipios 2021'!F95:$AQ$132,8,FALSE)</f>
        <v>168.44814989561908</v>
      </c>
      <c r="I95" s="78">
        <f>VLOOKUP(F95,'PIB Municipios 2021'!F95:$AQ$132,13,FALSE)</f>
        <v>0.23449442490891076</v>
      </c>
      <c r="J95" s="78">
        <f>VLOOKUP(F95,'PIB Municipios 2021'!F95:$AQ$132,14,FALSE)</f>
        <v>41.248854107847407</v>
      </c>
      <c r="K95" s="78">
        <f>VLOOKUP(F95,'PIB Municipios 2021'!F95:$AQ$132,17,FALSE)</f>
        <v>6.3026205351621005</v>
      </c>
      <c r="L95" s="78">
        <f>VLOOKUP(F95,'PIB Municipios 2021'!F95:$AQ$132,20,FALSE)</f>
        <v>63.778202986777281</v>
      </c>
      <c r="M95" s="78">
        <f>VLOOKUP(F95,'PIB Municipios 2021'!F95:$AQ$132,23,FALSE)</f>
        <v>73.053658364179455</v>
      </c>
      <c r="N95" s="78">
        <f>VLOOKUP(F95,'PIB Municipios 2021'!F95:$AQ$132,24,FALSE)</f>
        <v>9.088919805714383</v>
      </c>
      <c r="O95" s="78">
        <f>VLOOKUP(F95,'PIB Municipios 2021'!F95:$AQ$132,25,FALSE)</f>
        <v>9.787891142732315</v>
      </c>
      <c r="P95" s="78">
        <f>VLOOKUP(F95,'PIB Municipios 2021'!F95:$AQ$132,26,FALSE)</f>
        <v>38.186685546179859</v>
      </c>
      <c r="Q95" s="78">
        <f>VLOOKUP(F95,'PIB Municipios 2021'!F95:$AQ$132,27,FALSE)</f>
        <v>32.524805974548421</v>
      </c>
      <c r="R95" s="78">
        <f>VLOOKUP(F95,'PIB Municipios 2021'!F95:$AQ$132,31,FALSE)</f>
        <v>44.009167966758653</v>
      </c>
      <c r="S95" s="78">
        <f>VLOOKUP(F95,'PIB Municipios 2021'!F95:$AQ$132,34,FALSE)</f>
        <v>11.412375899367436</v>
      </c>
      <c r="T95" s="79">
        <f t="shared" si="3"/>
        <v>498.07582664979526</v>
      </c>
      <c r="U95" s="79">
        <f t="shared" si="4"/>
        <v>3.102465199531397E-3</v>
      </c>
      <c r="V95" s="78">
        <f>VLOOKUP(F95,'PIB Municipios 2021'!F95:$AQ$132,36,FALSE)</f>
        <v>49.356001256134469</v>
      </c>
      <c r="W95" s="79">
        <f>VLOOKUP(F95,'PIB Municipios 2021'!F95:$AQ$132,37,FALSE)</f>
        <v>547.43182790592982</v>
      </c>
      <c r="X95" s="80">
        <f t="shared" si="5"/>
        <v>3.1024651995313957E-3</v>
      </c>
    </row>
    <row r="96" spans="1:24" x14ac:dyDescent="0.25">
      <c r="A96" s="73" t="s">
        <v>17</v>
      </c>
      <c r="B96" s="14" t="s">
        <v>7</v>
      </c>
      <c r="C96" s="73" t="s">
        <v>61</v>
      </c>
      <c r="D96" s="51" t="s">
        <v>37</v>
      </c>
      <c r="E96" s="169" t="s">
        <v>443</v>
      </c>
      <c r="F96" s="75" t="s">
        <v>157</v>
      </c>
      <c r="G96" s="50" t="s">
        <v>283</v>
      </c>
      <c r="H96" s="78">
        <f>VLOOKUP(F96,'PIB Municipios 2021'!F96:$AQ$132,8,FALSE)</f>
        <v>131.38009472999229</v>
      </c>
      <c r="I96" s="78">
        <f>VLOOKUP(F96,'PIB Municipios 2021'!F96:$AQ$132,13,FALSE)</f>
        <v>0</v>
      </c>
      <c r="J96" s="78">
        <f>VLOOKUP(F96,'PIB Municipios 2021'!F96:$AQ$132,14,FALSE)</f>
        <v>313.15789580509966</v>
      </c>
      <c r="K96" s="78">
        <f>VLOOKUP(F96,'PIB Municipios 2021'!F96:$AQ$132,17,FALSE)</f>
        <v>23.172495160806236</v>
      </c>
      <c r="L96" s="78">
        <f>VLOOKUP(F96,'PIB Municipios 2021'!F96:$AQ$132,20,FALSE)</f>
        <v>59.155593437450825</v>
      </c>
      <c r="M96" s="78">
        <f>VLOOKUP(F96,'PIB Municipios 2021'!F96:$AQ$132,23,FALSE)</f>
        <v>274.5202399294659</v>
      </c>
      <c r="N96" s="78">
        <f>VLOOKUP(F96,'PIB Municipios 2021'!F96:$AQ$132,24,FALSE)</f>
        <v>55.089349483140005</v>
      </c>
      <c r="O96" s="78">
        <f>VLOOKUP(F96,'PIB Municipios 2021'!F96:$AQ$132,25,FALSE)</f>
        <v>31.28986720617625</v>
      </c>
      <c r="P96" s="78">
        <f>VLOOKUP(F96,'PIB Municipios 2021'!F96:$AQ$132,26,FALSE)</f>
        <v>156.1012805891645</v>
      </c>
      <c r="Q96" s="78">
        <f>VLOOKUP(F96,'PIB Municipios 2021'!F96:$AQ$132,27,FALSE)</f>
        <v>128.65483239926414</v>
      </c>
      <c r="R96" s="78">
        <f>VLOOKUP(F96,'PIB Municipios 2021'!F96:$AQ$132,31,FALSE)</f>
        <v>146.81407491735098</v>
      </c>
      <c r="S96" s="78">
        <f>VLOOKUP(F96,'PIB Municipios 2021'!F96:$AQ$132,34,FALSE)</f>
        <v>49.35028497077586</v>
      </c>
      <c r="T96" s="79">
        <f t="shared" si="3"/>
        <v>1368.686008628687</v>
      </c>
      <c r="U96" s="79">
        <f t="shared" si="4"/>
        <v>8.5254101557545973E-3</v>
      </c>
      <c r="V96" s="78">
        <f>VLOOKUP(F96,'PIB Municipios 2021'!F96:$AQ$132,36,FALSE)</f>
        <v>135.62767905343171</v>
      </c>
      <c r="W96" s="79">
        <f>VLOOKUP(F96,'PIB Municipios 2021'!F96:$AQ$132,37,FALSE)</f>
        <v>1504.3136876821184</v>
      </c>
      <c r="X96" s="80">
        <f t="shared" si="5"/>
        <v>8.5254101557545904E-3</v>
      </c>
    </row>
    <row r="97" spans="1:24" x14ac:dyDescent="0.25">
      <c r="A97" s="73" t="s">
        <v>17</v>
      </c>
      <c r="B97" s="14" t="s">
        <v>7</v>
      </c>
      <c r="C97" s="73" t="s">
        <v>61</v>
      </c>
      <c r="D97" s="51" t="s">
        <v>37</v>
      </c>
      <c r="E97" s="169" t="s">
        <v>439</v>
      </c>
      <c r="F97" s="75" t="s">
        <v>158</v>
      </c>
      <c r="G97" s="50" t="s">
        <v>284</v>
      </c>
      <c r="H97" s="78">
        <f>VLOOKUP(F97,'PIB Municipios 2021'!F97:$AQ$132,8,FALSE)</f>
        <v>259.10534440020439</v>
      </c>
      <c r="I97" s="78">
        <f>VLOOKUP(F97,'PIB Municipios 2021'!F97:$AQ$132,13,FALSE)</f>
        <v>3.5951547309403323E-2</v>
      </c>
      <c r="J97" s="78">
        <f>VLOOKUP(F97,'PIB Municipios 2021'!F97:$AQ$132,14,FALSE)</f>
        <v>778.83775185388015</v>
      </c>
      <c r="K97" s="78">
        <f>VLOOKUP(F97,'PIB Municipios 2021'!F97:$AQ$132,17,FALSE)</f>
        <v>88.979311405514807</v>
      </c>
      <c r="L97" s="78">
        <f>VLOOKUP(F97,'PIB Municipios 2021'!F97:$AQ$132,20,FALSE)</f>
        <v>481.08911985689281</v>
      </c>
      <c r="M97" s="78">
        <f>VLOOKUP(F97,'PIB Municipios 2021'!F97:$AQ$132,23,FALSE)</f>
        <v>1284.4856857376358</v>
      </c>
      <c r="N97" s="78">
        <f>VLOOKUP(F97,'PIB Municipios 2021'!F97:$AQ$132,24,FALSE)</f>
        <v>116.53328657699079</v>
      </c>
      <c r="O97" s="78">
        <f>VLOOKUP(F97,'PIB Municipios 2021'!F97:$AQ$132,25,FALSE)</f>
        <v>138.4257622197924</v>
      </c>
      <c r="P97" s="78">
        <f>VLOOKUP(F97,'PIB Municipios 2021'!F97:$AQ$132,26,FALSE)</f>
        <v>421.59763766773381</v>
      </c>
      <c r="Q97" s="78">
        <f>VLOOKUP(F97,'PIB Municipios 2021'!F97:$AQ$132,27,FALSE)</f>
        <v>429.13861830088365</v>
      </c>
      <c r="R97" s="78">
        <f>VLOOKUP(F97,'PIB Municipios 2021'!F97:$AQ$132,31,FALSE)</f>
        <v>546.67967474676016</v>
      </c>
      <c r="S97" s="78">
        <f>VLOOKUP(F97,'PIB Municipios 2021'!F97:$AQ$132,34,FALSE)</f>
        <v>102.78996948727473</v>
      </c>
      <c r="T97" s="79">
        <f t="shared" si="3"/>
        <v>4647.6981138008732</v>
      </c>
      <c r="U97" s="79">
        <f t="shared" si="4"/>
        <v>2.8950053153519874E-2</v>
      </c>
      <c r="V97" s="78">
        <f>VLOOKUP(F97,'PIB Municipios 2021'!F97:$AQ$132,36,FALSE)</f>
        <v>460.5559669214353</v>
      </c>
      <c r="W97" s="79">
        <f>VLOOKUP(F97,'PIB Municipios 2021'!F97:$AQ$132,37,FALSE)</f>
        <v>5108.2540807223086</v>
      </c>
      <c r="X97" s="80">
        <f t="shared" si="5"/>
        <v>2.8950053153519856E-2</v>
      </c>
    </row>
    <row r="98" spans="1:24" x14ac:dyDescent="0.25">
      <c r="A98" s="73" t="s">
        <v>17</v>
      </c>
      <c r="B98" s="14" t="s">
        <v>7</v>
      </c>
      <c r="C98" s="73" t="s">
        <v>61</v>
      </c>
      <c r="D98" s="51" t="s">
        <v>37</v>
      </c>
      <c r="E98" s="169" t="s">
        <v>443</v>
      </c>
      <c r="F98" s="75" t="s">
        <v>159</v>
      </c>
      <c r="G98" s="50" t="s">
        <v>285</v>
      </c>
      <c r="H98" s="78">
        <f>VLOOKUP(F98,'PIB Municipios 2021'!F98:$AQ$132,8,FALSE)</f>
        <v>159.73060656456434</v>
      </c>
      <c r="I98" s="78">
        <f>VLOOKUP(F98,'PIB Municipios 2021'!F98:$AQ$132,13,FALSE)</f>
        <v>0</v>
      </c>
      <c r="J98" s="78">
        <f>VLOOKUP(F98,'PIB Municipios 2021'!F98:$AQ$132,14,FALSE)</f>
        <v>13.605498659257899</v>
      </c>
      <c r="K98" s="78">
        <f>VLOOKUP(F98,'PIB Municipios 2021'!F98:$AQ$132,17,FALSE)</f>
        <v>2.8058537101263576</v>
      </c>
      <c r="L98" s="78">
        <f>VLOOKUP(F98,'PIB Municipios 2021'!F98:$AQ$132,20,FALSE)</f>
        <v>19.31641920830975</v>
      </c>
      <c r="M98" s="78">
        <f>VLOOKUP(F98,'PIB Municipios 2021'!F98:$AQ$132,23,FALSE)</f>
        <v>46.626731520258076</v>
      </c>
      <c r="N98" s="78">
        <f>VLOOKUP(F98,'PIB Municipios 2021'!F98:$AQ$132,24,FALSE)</f>
        <v>10.517093070798945</v>
      </c>
      <c r="O98" s="78">
        <f>VLOOKUP(F98,'PIB Municipios 2021'!F98:$AQ$132,25,FALSE)</f>
        <v>1.9439236887899081</v>
      </c>
      <c r="P98" s="78">
        <f>VLOOKUP(F98,'PIB Municipios 2021'!F98:$AQ$132,26,FALSE)</f>
        <v>49.666673484144418</v>
      </c>
      <c r="Q98" s="78">
        <f>VLOOKUP(F98,'PIB Municipios 2021'!F98:$AQ$132,27,FALSE)</f>
        <v>24.496789197796694</v>
      </c>
      <c r="R98" s="78">
        <f>VLOOKUP(F98,'PIB Municipios 2021'!F98:$AQ$132,31,FALSE)</f>
        <v>41.594285767569474</v>
      </c>
      <c r="S98" s="78">
        <f>VLOOKUP(F98,'PIB Municipios 2021'!F98:$AQ$132,34,FALSE)</f>
        <v>10.761297550699455</v>
      </c>
      <c r="T98" s="79">
        <f t="shared" si="3"/>
        <v>381.06517242231541</v>
      </c>
      <c r="U98" s="79">
        <f t="shared" si="4"/>
        <v>2.3736173749803703E-3</v>
      </c>
      <c r="V98" s="78">
        <f>VLOOKUP(F98,'PIB Municipios 2021'!F98:$AQ$132,36,FALSE)</f>
        <v>37.761023768714196</v>
      </c>
      <c r="W98" s="79">
        <f>VLOOKUP(F98,'PIB Municipios 2021'!F98:$AQ$132,37,FALSE)</f>
        <v>418.82619619102957</v>
      </c>
      <c r="X98" s="80">
        <f t="shared" si="5"/>
        <v>2.3736173749803685E-3</v>
      </c>
    </row>
    <row r="99" spans="1:24" x14ac:dyDescent="0.25">
      <c r="A99" s="74" t="s">
        <v>18</v>
      </c>
      <c r="B99" s="14" t="s">
        <v>8</v>
      </c>
      <c r="C99" s="74" t="s">
        <v>62</v>
      </c>
      <c r="D99" s="51" t="s">
        <v>38</v>
      </c>
      <c r="E99" s="169" t="s">
        <v>441</v>
      </c>
      <c r="F99" s="75" t="s">
        <v>160</v>
      </c>
      <c r="G99" s="50" t="s">
        <v>286</v>
      </c>
      <c r="H99" s="78">
        <f>VLOOKUP(F99,'PIB Municipios 2021'!F99:$AQ$132,8,FALSE)</f>
        <v>40.889613172251671</v>
      </c>
      <c r="I99" s="78">
        <f>VLOOKUP(F99,'PIB Municipios 2021'!F99:$AQ$132,13,FALSE)</f>
        <v>2.5688998062305504</v>
      </c>
      <c r="J99" s="78">
        <f>VLOOKUP(F99,'PIB Municipios 2021'!F99:$AQ$132,14,FALSE)</f>
        <v>161.43595303604042</v>
      </c>
      <c r="K99" s="78">
        <f>VLOOKUP(F99,'PIB Municipios 2021'!F99:$AQ$132,17,FALSE)</f>
        <v>12.478171114541048</v>
      </c>
      <c r="L99" s="78">
        <f>VLOOKUP(F99,'PIB Municipios 2021'!F99:$AQ$132,20,FALSE)</f>
        <v>17.518977830400125</v>
      </c>
      <c r="M99" s="78">
        <f>VLOOKUP(F99,'PIB Municipios 2021'!F99:$AQ$132,23,FALSE)</f>
        <v>100.40871821711468</v>
      </c>
      <c r="N99" s="78">
        <f>VLOOKUP(F99,'PIB Municipios 2021'!F99:$AQ$132,24,FALSE)</f>
        <v>13.82118428609305</v>
      </c>
      <c r="O99" s="78">
        <f>VLOOKUP(F99,'PIB Municipios 2021'!F99:$AQ$132,25,FALSE)</f>
        <v>10.275965053746742</v>
      </c>
      <c r="P99" s="78">
        <f>VLOOKUP(F99,'PIB Municipios 2021'!F99:$AQ$132,26,FALSE)</f>
        <v>48.660149326305827</v>
      </c>
      <c r="Q99" s="78">
        <f>VLOOKUP(F99,'PIB Municipios 2021'!F99:$AQ$132,27,FALSE)</f>
        <v>52.566842577827977</v>
      </c>
      <c r="R99" s="78">
        <f>VLOOKUP(F99,'PIB Municipios 2021'!F99:$AQ$132,31,FALSE)</f>
        <v>77.657097263603845</v>
      </c>
      <c r="S99" s="78">
        <f>VLOOKUP(F99,'PIB Municipios 2021'!F99:$AQ$132,34,FALSE)</f>
        <v>31.372747466649734</v>
      </c>
      <c r="T99" s="79">
        <f t="shared" si="3"/>
        <v>569.65431915080569</v>
      </c>
      <c r="U99" s="79">
        <f t="shared" si="4"/>
        <v>3.5483205696123159E-3</v>
      </c>
      <c r="V99" s="78">
        <f>VLOOKUP(F99,'PIB Municipios 2021'!F99:$AQ$132,36,FALSE)</f>
        <v>56.448953727959733</v>
      </c>
      <c r="W99" s="79">
        <f>VLOOKUP(F99,'PIB Municipios 2021'!F99:$AQ$132,37,FALSE)</f>
        <v>626.10327287876544</v>
      </c>
      <c r="X99" s="80">
        <f t="shared" si="5"/>
        <v>3.5483205696123137E-3</v>
      </c>
    </row>
    <row r="100" spans="1:24" x14ac:dyDescent="0.25">
      <c r="A100" s="74" t="s">
        <v>18</v>
      </c>
      <c r="B100" s="14" t="s">
        <v>8</v>
      </c>
      <c r="C100" s="74" t="s">
        <v>62</v>
      </c>
      <c r="D100" s="51" t="s">
        <v>38</v>
      </c>
      <c r="E100" s="169" t="s">
        <v>441</v>
      </c>
      <c r="F100" s="75" t="s">
        <v>161</v>
      </c>
      <c r="G100" s="50" t="s">
        <v>287</v>
      </c>
      <c r="H100" s="78">
        <f>VLOOKUP(F100,'PIB Municipios 2021'!F100:$AQ$132,8,FALSE)</f>
        <v>68.737929583501725</v>
      </c>
      <c r="I100" s="78">
        <f>VLOOKUP(F100,'PIB Municipios 2021'!F100:$AQ$132,13,FALSE)</f>
        <v>0.4595298315452534</v>
      </c>
      <c r="J100" s="78">
        <f>VLOOKUP(F100,'PIB Municipios 2021'!F100:$AQ$132,14,FALSE)</f>
        <v>11.742286496098819</v>
      </c>
      <c r="K100" s="78">
        <f>VLOOKUP(F100,'PIB Municipios 2021'!F100:$AQ$132,17,FALSE)</f>
        <v>2.4911060579046618</v>
      </c>
      <c r="L100" s="78">
        <f>VLOOKUP(F100,'PIB Municipios 2021'!F100:$AQ$132,20,FALSE)</f>
        <v>15.523146860293666</v>
      </c>
      <c r="M100" s="78">
        <f>VLOOKUP(F100,'PIB Municipios 2021'!F100:$AQ$132,23,FALSE)</f>
        <v>10.309850883592015</v>
      </c>
      <c r="N100" s="78">
        <f>VLOOKUP(F100,'PIB Municipios 2021'!F100:$AQ$132,24,FALSE)</f>
        <v>2.1418462675506817</v>
      </c>
      <c r="O100" s="78">
        <f>VLOOKUP(F100,'PIB Municipios 2021'!F100:$AQ$132,25,FALSE)</f>
        <v>0.86087715710091339</v>
      </c>
      <c r="P100" s="78">
        <f>VLOOKUP(F100,'PIB Municipios 2021'!F100:$AQ$132,26,FALSE)</f>
        <v>7.8626861564467134</v>
      </c>
      <c r="Q100" s="78">
        <f>VLOOKUP(F100,'PIB Municipios 2021'!F100:$AQ$132,27,FALSE)</f>
        <v>7.288388132671952</v>
      </c>
      <c r="R100" s="78">
        <f>VLOOKUP(F100,'PIB Municipios 2021'!F100:$AQ$132,31,FALSE)</f>
        <v>10.484134383549982</v>
      </c>
      <c r="S100" s="78">
        <f>VLOOKUP(F100,'PIB Municipios 2021'!F100:$AQ$132,34,FALSE)</f>
        <v>5.1181866387294708</v>
      </c>
      <c r="T100" s="79">
        <f t="shared" si="3"/>
        <v>143.01996844898585</v>
      </c>
      <c r="U100" s="79">
        <f t="shared" si="4"/>
        <v>8.9085727756677382E-4</v>
      </c>
      <c r="V100" s="78">
        <f>VLOOKUP(F100,'PIB Municipios 2021'!F100:$AQ$132,36,FALSE)</f>
        <v>14.172327514669112</v>
      </c>
      <c r="W100" s="79">
        <f>VLOOKUP(F100,'PIB Municipios 2021'!F100:$AQ$132,37,FALSE)</f>
        <v>157.19229596365497</v>
      </c>
      <c r="X100" s="80">
        <f t="shared" si="5"/>
        <v>8.9085727756677338E-4</v>
      </c>
    </row>
    <row r="101" spans="1:24" x14ac:dyDescent="0.25">
      <c r="A101" s="74" t="s">
        <v>18</v>
      </c>
      <c r="B101" s="14" t="s">
        <v>8</v>
      </c>
      <c r="C101" s="74" t="s">
        <v>62</v>
      </c>
      <c r="D101" s="51" t="s">
        <v>38</v>
      </c>
      <c r="E101" s="169" t="s">
        <v>444</v>
      </c>
      <c r="F101" s="75" t="s">
        <v>162</v>
      </c>
      <c r="G101" s="50" t="s">
        <v>288</v>
      </c>
      <c r="H101" s="78">
        <f>VLOOKUP(F101,'PIB Municipios 2021'!F101:$AQ$132,8,FALSE)</f>
        <v>146.5995069168282</v>
      </c>
      <c r="I101" s="78">
        <f>VLOOKUP(F101,'PIB Municipios 2021'!F101:$AQ$132,13,FALSE)</f>
        <v>0</v>
      </c>
      <c r="J101" s="78">
        <f>VLOOKUP(F101,'PIB Municipios 2021'!F101:$AQ$132,14,FALSE)</f>
        <v>18.167323559203876</v>
      </c>
      <c r="K101" s="78">
        <f>VLOOKUP(F101,'PIB Municipios 2021'!F101:$AQ$132,17,FALSE)</f>
        <v>4.7832000113459623</v>
      </c>
      <c r="L101" s="78">
        <f>VLOOKUP(F101,'PIB Municipios 2021'!F101:$AQ$132,20,FALSE)</f>
        <v>14.413993257660936</v>
      </c>
      <c r="M101" s="78">
        <f>VLOOKUP(F101,'PIB Municipios 2021'!F101:$AQ$132,23,FALSE)</f>
        <v>48.104869187618256</v>
      </c>
      <c r="N101" s="78">
        <f>VLOOKUP(F101,'PIB Municipios 2021'!F101:$AQ$132,24,FALSE)</f>
        <v>9.3936130410382344</v>
      </c>
      <c r="O101" s="78">
        <f>VLOOKUP(F101,'PIB Municipios 2021'!F101:$AQ$132,25,FALSE)</f>
        <v>5.6980547226375773</v>
      </c>
      <c r="P101" s="78">
        <f>VLOOKUP(F101,'PIB Municipios 2021'!F101:$AQ$132,26,FALSE)</f>
        <v>32.768721225519535</v>
      </c>
      <c r="Q101" s="78">
        <f>VLOOKUP(F101,'PIB Municipios 2021'!F101:$AQ$132,27,FALSE)</f>
        <v>26.427297530155126</v>
      </c>
      <c r="R101" s="78">
        <f>VLOOKUP(F101,'PIB Municipios 2021'!F101:$AQ$132,31,FALSE)</f>
        <v>47.413299170603509</v>
      </c>
      <c r="S101" s="78">
        <f>VLOOKUP(F101,'PIB Municipios 2021'!F101:$AQ$132,34,FALSE)</f>
        <v>15.668970738433316</v>
      </c>
      <c r="T101" s="79">
        <f t="shared" si="3"/>
        <v>369.4388493610445</v>
      </c>
      <c r="U101" s="79">
        <f t="shared" si="4"/>
        <v>2.3011981553231514E-3</v>
      </c>
      <c r="V101" s="78">
        <f>VLOOKUP(F101,'PIB Municipios 2021'!F101:$AQ$132,36,FALSE)</f>
        <v>36.6089324908137</v>
      </c>
      <c r="W101" s="79">
        <f>VLOOKUP(F101,'PIB Municipios 2021'!F101:$AQ$132,37,FALSE)</f>
        <v>406.04778185185819</v>
      </c>
      <c r="X101" s="80">
        <f t="shared" si="5"/>
        <v>2.3011981553231501E-3</v>
      </c>
    </row>
    <row r="102" spans="1:24" x14ac:dyDescent="0.25">
      <c r="A102" s="74" t="s">
        <v>18</v>
      </c>
      <c r="B102" s="14" t="s">
        <v>8</v>
      </c>
      <c r="C102" s="74" t="s">
        <v>62</v>
      </c>
      <c r="D102" s="51" t="s">
        <v>38</v>
      </c>
      <c r="E102" s="169" t="s">
        <v>444</v>
      </c>
      <c r="F102" s="75" t="s">
        <v>163</v>
      </c>
      <c r="G102" s="50" t="s">
        <v>289</v>
      </c>
      <c r="H102" s="78">
        <f>VLOOKUP(F102,'PIB Municipios 2021'!F102:$AQ$132,8,FALSE)</f>
        <v>44.633593190829131</v>
      </c>
      <c r="I102" s="78">
        <f>VLOOKUP(F102,'PIB Municipios 2021'!F102:$AQ$132,13,FALSE)</f>
        <v>5.1121903577450443</v>
      </c>
      <c r="J102" s="78">
        <f>VLOOKUP(F102,'PIB Municipios 2021'!F102:$AQ$132,14,FALSE)</f>
        <v>14.089142050562682</v>
      </c>
      <c r="K102" s="78">
        <f>VLOOKUP(F102,'PIB Municipios 2021'!F102:$AQ$132,17,FALSE)</f>
        <v>3.8165233387584365</v>
      </c>
      <c r="L102" s="78">
        <f>VLOOKUP(F102,'PIB Municipios 2021'!F102:$AQ$132,20,FALSE)</f>
        <v>28.526813695430668</v>
      </c>
      <c r="M102" s="78">
        <f>VLOOKUP(F102,'PIB Municipios 2021'!F102:$AQ$132,23,FALSE)</f>
        <v>38.648488998043625</v>
      </c>
      <c r="N102" s="78">
        <f>VLOOKUP(F102,'PIB Municipios 2021'!F102:$AQ$132,24,FALSE)</f>
        <v>6.5275861973947267</v>
      </c>
      <c r="O102" s="78">
        <f>VLOOKUP(F102,'PIB Municipios 2021'!F102:$AQ$132,25,FALSE)</f>
        <v>2.4795006685958714</v>
      </c>
      <c r="P102" s="78">
        <f>VLOOKUP(F102,'PIB Municipios 2021'!F102:$AQ$132,26,FALSE)</f>
        <v>20.278447662739499</v>
      </c>
      <c r="Q102" s="78">
        <f>VLOOKUP(F102,'PIB Municipios 2021'!F102:$AQ$132,27,FALSE)</f>
        <v>19.398157344126826</v>
      </c>
      <c r="R102" s="78">
        <f>VLOOKUP(F102,'PIB Municipios 2021'!F102:$AQ$132,31,FALSE)</f>
        <v>35.292275009192309</v>
      </c>
      <c r="S102" s="78">
        <f>VLOOKUP(F102,'PIB Municipios 2021'!F102:$AQ$132,34,FALSE)</f>
        <v>14.249899805932362</v>
      </c>
      <c r="T102" s="79">
        <f t="shared" si="3"/>
        <v>233.05261831935115</v>
      </c>
      <c r="U102" s="79">
        <f t="shared" si="4"/>
        <v>1.451661773788189E-3</v>
      </c>
      <c r="V102" s="78">
        <f>VLOOKUP(F102,'PIB Municipios 2021'!F102:$AQ$132,36,FALSE)</f>
        <v>23.093964226059374</v>
      </c>
      <c r="W102" s="79">
        <f>VLOOKUP(F102,'PIB Municipios 2021'!F102:$AQ$132,37,FALSE)</f>
        <v>256.14658254541052</v>
      </c>
      <c r="X102" s="80">
        <f t="shared" si="5"/>
        <v>1.451661773788188E-3</v>
      </c>
    </row>
    <row r="103" spans="1:24" x14ac:dyDescent="0.25">
      <c r="A103" s="74" t="s">
        <v>18</v>
      </c>
      <c r="B103" s="14" t="s">
        <v>8</v>
      </c>
      <c r="C103" s="74" t="s">
        <v>62</v>
      </c>
      <c r="D103" s="51" t="s">
        <v>38</v>
      </c>
      <c r="E103" s="169" t="s">
        <v>441</v>
      </c>
      <c r="F103" s="75" t="s">
        <v>164</v>
      </c>
      <c r="G103" s="50" t="s">
        <v>290</v>
      </c>
      <c r="H103" s="78">
        <f>VLOOKUP(F103,'PIB Municipios 2021'!F103:$AQ$132,8,FALSE)</f>
        <v>27.005872345716007</v>
      </c>
      <c r="I103" s="78">
        <f>VLOOKUP(F103,'PIB Municipios 2021'!F103:$AQ$132,13,FALSE)</f>
        <v>10.077705177773957</v>
      </c>
      <c r="J103" s="78">
        <f>VLOOKUP(F103,'PIB Municipios 2021'!F103:$AQ$132,14,FALSE)</f>
        <v>24.021008103612775</v>
      </c>
      <c r="K103" s="78">
        <f>VLOOKUP(F103,'PIB Municipios 2021'!F103:$AQ$132,17,FALSE)</f>
        <v>2.5895080919985105</v>
      </c>
      <c r="L103" s="78">
        <f>VLOOKUP(F103,'PIB Municipios 2021'!F103:$AQ$132,20,FALSE)</f>
        <v>23.525054668504648</v>
      </c>
      <c r="M103" s="78">
        <f>VLOOKUP(F103,'PIB Municipios 2021'!F103:$AQ$132,23,FALSE)</f>
        <v>17.58980157825026</v>
      </c>
      <c r="N103" s="78">
        <f>VLOOKUP(F103,'PIB Municipios 2021'!F103:$AQ$132,24,FALSE)</f>
        <v>5.5729897530460448</v>
      </c>
      <c r="O103" s="78">
        <f>VLOOKUP(F103,'PIB Municipios 2021'!F103:$AQ$132,25,FALSE)</f>
        <v>2.0950932584687396</v>
      </c>
      <c r="P103" s="78">
        <f>VLOOKUP(F103,'PIB Municipios 2021'!F103:$AQ$132,26,FALSE)</f>
        <v>15.920541373337253</v>
      </c>
      <c r="Q103" s="78">
        <f>VLOOKUP(F103,'PIB Municipios 2021'!F103:$AQ$132,27,FALSE)</f>
        <v>12.450524987820033</v>
      </c>
      <c r="R103" s="78">
        <f>VLOOKUP(F103,'PIB Municipios 2021'!F103:$AQ$132,31,FALSE)</f>
        <v>18.42469683106404</v>
      </c>
      <c r="S103" s="78">
        <f>VLOOKUP(F103,'PIB Municipios 2021'!F103:$AQ$132,34,FALSE)</f>
        <v>5.3937531330479107</v>
      </c>
      <c r="T103" s="79">
        <f t="shared" si="3"/>
        <v>164.66654930264019</v>
      </c>
      <c r="U103" s="79">
        <f t="shared" si="4"/>
        <v>1.0256916947257598E-3</v>
      </c>
      <c r="V103" s="78">
        <f>VLOOKUP(F103,'PIB Municipios 2021'!F103:$AQ$132,36,FALSE)</f>
        <v>16.317359685754941</v>
      </c>
      <c r="W103" s="79">
        <f>VLOOKUP(F103,'PIB Municipios 2021'!F103:$AQ$132,37,FALSE)</f>
        <v>180.98390898839511</v>
      </c>
      <c r="X103" s="80">
        <f t="shared" si="5"/>
        <v>1.0256916947257589E-3</v>
      </c>
    </row>
    <row r="104" spans="1:24" x14ac:dyDescent="0.25">
      <c r="A104" s="74" t="s">
        <v>18</v>
      </c>
      <c r="B104" s="14" t="s">
        <v>8</v>
      </c>
      <c r="C104" s="74" t="s">
        <v>63</v>
      </c>
      <c r="D104" s="51" t="s">
        <v>39</v>
      </c>
      <c r="E104" s="169" t="s">
        <v>445</v>
      </c>
      <c r="F104" s="75" t="s">
        <v>165</v>
      </c>
      <c r="G104" s="50" t="s">
        <v>291</v>
      </c>
      <c r="H104" s="78">
        <f>VLOOKUP(F104,'PIB Municipios 2021'!F104:$AQ$132,8,FALSE)</f>
        <v>142.69273156619727</v>
      </c>
      <c r="I104" s="78">
        <f>VLOOKUP(F104,'PIB Municipios 2021'!F104:$AQ$132,13,FALSE)</f>
        <v>23.606020616567246</v>
      </c>
      <c r="J104" s="78">
        <f>VLOOKUP(F104,'PIB Municipios 2021'!F104:$AQ$132,14,FALSE)</f>
        <v>12.724966156395524</v>
      </c>
      <c r="K104" s="78">
        <f>VLOOKUP(F104,'PIB Municipios 2021'!F104:$AQ$132,17,FALSE)</f>
        <v>8.5902435078958277</v>
      </c>
      <c r="L104" s="78">
        <f>VLOOKUP(F104,'PIB Municipios 2021'!F104:$AQ$132,20,FALSE)</f>
        <v>9.660834596942081</v>
      </c>
      <c r="M104" s="78">
        <f>VLOOKUP(F104,'PIB Municipios 2021'!F104:$AQ$132,23,FALSE)</f>
        <v>109.75494289311946</v>
      </c>
      <c r="N104" s="78">
        <f>VLOOKUP(F104,'PIB Municipios 2021'!F104:$AQ$132,24,FALSE)</f>
        <v>18.459474909891721</v>
      </c>
      <c r="O104" s="78">
        <f>VLOOKUP(F104,'PIB Municipios 2021'!F104:$AQ$132,25,FALSE)</f>
        <v>15.460777845893157</v>
      </c>
      <c r="P104" s="78">
        <f>VLOOKUP(F104,'PIB Municipios 2021'!F104:$AQ$132,26,FALSE)</f>
        <v>56.639099754203194</v>
      </c>
      <c r="Q104" s="78">
        <f>VLOOKUP(F104,'PIB Municipios 2021'!F104:$AQ$132,27,FALSE)</f>
        <v>53.113071852993365</v>
      </c>
      <c r="R104" s="78">
        <f>VLOOKUP(F104,'PIB Municipios 2021'!F104:$AQ$132,31,FALSE)</f>
        <v>106.0406704932052</v>
      </c>
      <c r="S104" s="78">
        <f>VLOOKUP(F104,'PIB Municipios 2021'!F104:$AQ$132,34,FALSE)</f>
        <v>24.300856939357253</v>
      </c>
      <c r="T104" s="79">
        <f t="shared" si="3"/>
        <v>581.04369113266125</v>
      </c>
      <c r="U104" s="79">
        <f t="shared" si="4"/>
        <v>3.6192638443660803E-3</v>
      </c>
      <c r="V104" s="78">
        <f>VLOOKUP(F104,'PIB Municipios 2021'!F104:$AQ$132,36,FALSE)</f>
        <v>57.577564730071849</v>
      </c>
      <c r="W104" s="79">
        <f>VLOOKUP(F104,'PIB Municipios 2021'!F104:$AQ$132,37,FALSE)</f>
        <v>638.62125586273305</v>
      </c>
      <c r="X104" s="80">
        <f t="shared" si="5"/>
        <v>3.6192638443660777E-3</v>
      </c>
    </row>
    <row r="105" spans="1:24" x14ac:dyDescent="0.25">
      <c r="A105" s="74" t="s">
        <v>18</v>
      </c>
      <c r="B105" s="14" t="s">
        <v>8</v>
      </c>
      <c r="C105" s="74" t="s">
        <v>63</v>
      </c>
      <c r="D105" s="51" t="s">
        <v>39</v>
      </c>
      <c r="E105" s="169" t="s">
        <v>445</v>
      </c>
      <c r="F105" s="75" t="s">
        <v>166</v>
      </c>
      <c r="G105" s="50" t="s">
        <v>292</v>
      </c>
      <c r="H105" s="78">
        <f>VLOOKUP(F105,'PIB Municipios 2021'!F105:$AQ$132,8,FALSE)</f>
        <v>80.77906548893057</v>
      </c>
      <c r="I105" s="78">
        <f>VLOOKUP(F105,'PIB Municipios 2021'!F105:$AQ$132,13,FALSE)</f>
        <v>0</v>
      </c>
      <c r="J105" s="78">
        <f>VLOOKUP(F105,'PIB Municipios 2021'!F105:$AQ$132,14,FALSE)</f>
        <v>3.9187243969144485</v>
      </c>
      <c r="K105" s="78">
        <f>VLOOKUP(F105,'PIB Municipios 2021'!F105:$AQ$132,17,FALSE)</f>
        <v>1.5986270363741022</v>
      </c>
      <c r="L105" s="78">
        <f>VLOOKUP(F105,'PIB Municipios 2021'!F105:$AQ$132,20,FALSE)</f>
        <v>8.8387791312159791</v>
      </c>
      <c r="M105" s="78">
        <f>VLOOKUP(F105,'PIB Municipios 2021'!F105:$AQ$132,23,FALSE)</f>
        <v>22.212274502910414</v>
      </c>
      <c r="N105" s="78">
        <f>VLOOKUP(F105,'PIB Municipios 2021'!F105:$AQ$132,24,FALSE)</f>
        <v>3.7518507894304811</v>
      </c>
      <c r="O105" s="78">
        <f>VLOOKUP(F105,'PIB Municipios 2021'!F105:$AQ$132,25,FALSE)</f>
        <v>0.67392289721319409</v>
      </c>
      <c r="P105" s="78">
        <f>VLOOKUP(F105,'PIB Municipios 2021'!F105:$AQ$132,26,FALSE)</f>
        <v>12.541900873323103</v>
      </c>
      <c r="Q105" s="78">
        <f>VLOOKUP(F105,'PIB Municipios 2021'!F105:$AQ$132,27,FALSE)</f>
        <v>10.737312167570659</v>
      </c>
      <c r="R105" s="78">
        <f>VLOOKUP(F105,'PIB Municipios 2021'!F105:$AQ$132,31,FALSE)</f>
        <v>20.359019587804404</v>
      </c>
      <c r="S105" s="78">
        <f>VLOOKUP(F105,'PIB Municipios 2021'!F105:$AQ$132,34,FALSE)</f>
        <v>6.5933823089497423</v>
      </c>
      <c r="T105" s="79">
        <f t="shared" si="3"/>
        <v>172.00485918063708</v>
      </c>
      <c r="U105" s="79">
        <f t="shared" si="4"/>
        <v>1.0714013031863819E-3</v>
      </c>
      <c r="V105" s="78">
        <f>VLOOKUP(F105,'PIB Municipios 2021'!F105:$AQ$132,36,FALSE)</f>
        <v>17.044537380750725</v>
      </c>
      <c r="W105" s="79">
        <f>VLOOKUP(F105,'PIB Municipios 2021'!F105:$AQ$132,37,FALSE)</f>
        <v>189.04939656138782</v>
      </c>
      <c r="X105" s="80">
        <f t="shared" si="5"/>
        <v>1.0714013031863812E-3</v>
      </c>
    </row>
    <row r="106" spans="1:24" x14ac:dyDescent="0.25">
      <c r="A106" s="74" t="s">
        <v>18</v>
      </c>
      <c r="B106" s="14" t="s">
        <v>8</v>
      </c>
      <c r="C106" s="74" t="s">
        <v>63</v>
      </c>
      <c r="D106" s="51" t="s">
        <v>39</v>
      </c>
      <c r="E106" s="169" t="s">
        <v>445</v>
      </c>
      <c r="F106" s="75" t="s">
        <v>167</v>
      </c>
      <c r="G106" s="50" t="s">
        <v>293</v>
      </c>
      <c r="H106" s="78">
        <f>VLOOKUP(F106,'PIB Municipios 2021'!F106:$AQ$132,8,FALSE)</f>
        <v>90.595438323335642</v>
      </c>
      <c r="I106" s="78">
        <f>VLOOKUP(F106,'PIB Municipios 2021'!F106:$AQ$132,13,FALSE)</f>
        <v>0</v>
      </c>
      <c r="J106" s="78">
        <f>VLOOKUP(F106,'PIB Municipios 2021'!F106:$AQ$132,14,FALSE)</f>
        <v>27.440869423539429</v>
      </c>
      <c r="K106" s="78">
        <f>VLOOKUP(F106,'PIB Municipios 2021'!F106:$AQ$132,17,FALSE)</f>
        <v>5.7023594099062782</v>
      </c>
      <c r="L106" s="78">
        <f>VLOOKUP(F106,'PIB Municipios 2021'!F106:$AQ$132,20,FALSE)</f>
        <v>58.959434134241143</v>
      </c>
      <c r="M106" s="78">
        <f>VLOOKUP(F106,'PIB Municipios 2021'!F106:$AQ$132,23,FALSE)</f>
        <v>89.4698993643824</v>
      </c>
      <c r="N106" s="78">
        <f>VLOOKUP(F106,'PIB Municipios 2021'!F106:$AQ$132,24,FALSE)</f>
        <v>7.7393992097254776</v>
      </c>
      <c r="O106" s="78">
        <f>VLOOKUP(F106,'PIB Municipios 2021'!F106:$AQ$132,25,FALSE)</f>
        <v>9.8081345731682514</v>
      </c>
      <c r="P106" s="78">
        <f>VLOOKUP(F106,'PIB Municipios 2021'!F106:$AQ$132,26,FALSE)</f>
        <v>36.092235012337568</v>
      </c>
      <c r="Q106" s="78">
        <f>VLOOKUP(F106,'PIB Municipios 2021'!F106:$AQ$132,27,FALSE)</f>
        <v>39.78355543712329</v>
      </c>
      <c r="R106" s="78">
        <f>VLOOKUP(F106,'PIB Municipios 2021'!F106:$AQ$132,31,FALSE)</f>
        <v>86.603170063077613</v>
      </c>
      <c r="S106" s="78">
        <f>VLOOKUP(F106,'PIB Municipios 2021'!F106:$AQ$132,34,FALSE)</f>
        <v>13.494087491786082</v>
      </c>
      <c r="T106" s="79">
        <f t="shared" si="3"/>
        <v>465.68858244262321</v>
      </c>
      <c r="U106" s="79">
        <f t="shared" si="4"/>
        <v>2.9007282496831457E-3</v>
      </c>
      <c r="V106" s="78">
        <f>VLOOKUP(F106,'PIB Municipios 2021'!F106:$AQ$132,36,FALSE)</f>
        <v>46.146640792841275</v>
      </c>
      <c r="W106" s="79">
        <f>VLOOKUP(F106,'PIB Municipios 2021'!F106:$AQ$132,37,FALSE)</f>
        <v>511.83522323546435</v>
      </c>
      <c r="X106" s="80">
        <f t="shared" si="5"/>
        <v>2.9007282496831431E-3</v>
      </c>
    </row>
    <row r="107" spans="1:24" x14ac:dyDescent="0.25">
      <c r="A107" s="74" t="s">
        <v>18</v>
      </c>
      <c r="B107" s="14" t="s">
        <v>8</v>
      </c>
      <c r="C107" s="74" t="s">
        <v>63</v>
      </c>
      <c r="D107" s="51" t="s">
        <v>39</v>
      </c>
      <c r="E107" s="169" t="s">
        <v>445</v>
      </c>
      <c r="F107" s="75" t="s">
        <v>168</v>
      </c>
      <c r="G107" s="50" t="s">
        <v>294</v>
      </c>
      <c r="H107" s="78">
        <f>VLOOKUP(F107,'PIB Municipios 2021'!F107:$AQ$132,8,FALSE)</f>
        <v>37.11312248153888</v>
      </c>
      <c r="I107" s="78">
        <f>VLOOKUP(F107,'PIB Municipios 2021'!F107:$AQ$132,13,FALSE)</f>
        <v>0</v>
      </c>
      <c r="J107" s="78">
        <f>VLOOKUP(F107,'PIB Municipios 2021'!F107:$AQ$132,14,FALSE)</f>
        <v>5.5423056497295873</v>
      </c>
      <c r="K107" s="78">
        <f>VLOOKUP(F107,'PIB Municipios 2021'!F107:$AQ$132,17,FALSE)</f>
        <v>1.6948819590824731</v>
      </c>
      <c r="L107" s="78">
        <f>VLOOKUP(F107,'PIB Municipios 2021'!F107:$AQ$132,20,FALSE)</f>
        <v>4.4782352617027579</v>
      </c>
      <c r="M107" s="78">
        <f>VLOOKUP(F107,'PIB Municipios 2021'!F107:$AQ$132,23,FALSE)</f>
        <v>13.323767547547355</v>
      </c>
      <c r="N107" s="78">
        <f>VLOOKUP(F107,'PIB Municipios 2021'!F107:$AQ$132,24,FALSE)</f>
        <v>2.2532882369096501</v>
      </c>
      <c r="O107" s="78">
        <f>VLOOKUP(F107,'PIB Municipios 2021'!F107:$AQ$132,25,FALSE)</f>
        <v>0.67009188568262246</v>
      </c>
      <c r="P107" s="78">
        <f>VLOOKUP(F107,'PIB Municipios 2021'!F107:$AQ$132,26,FALSE)</f>
        <v>8.5216044763169005</v>
      </c>
      <c r="Q107" s="78">
        <f>VLOOKUP(F107,'PIB Municipios 2021'!F107:$AQ$132,27,FALSE)</f>
        <v>7.2605917833386533</v>
      </c>
      <c r="R107" s="78">
        <f>VLOOKUP(F107,'PIB Municipios 2021'!F107:$AQ$132,31,FALSE)</f>
        <v>14.469349957356304</v>
      </c>
      <c r="S107" s="78">
        <f>VLOOKUP(F107,'PIB Municipios 2021'!F107:$AQ$132,34,FALSE)</f>
        <v>3.1750161998509321</v>
      </c>
      <c r="T107" s="79">
        <f t="shared" si="3"/>
        <v>98.5022554390561</v>
      </c>
      <c r="U107" s="79">
        <f t="shared" si="4"/>
        <v>6.1356083396092167E-4</v>
      </c>
      <c r="V107" s="78">
        <f>VLOOKUP(F107,'PIB Municipios 2021'!F107:$AQ$132,36,FALSE)</f>
        <v>9.760918284035597</v>
      </c>
      <c r="W107" s="79">
        <f>VLOOKUP(F107,'PIB Municipios 2021'!F107:$AQ$132,37,FALSE)</f>
        <v>108.26317372309171</v>
      </c>
      <c r="X107" s="80">
        <f t="shared" si="5"/>
        <v>6.1356083396092134E-4</v>
      </c>
    </row>
    <row r="108" spans="1:24" x14ac:dyDescent="0.25">
      <c r="A108" s="74" t="s">
        <v>18</v>
      </c>
      <c r="B108" s="14" t="s">
        <v>8</v>
      </c>
      <c r="C108" s="74" t="s">
        <v>63</v>
      </c>
      <c r="D108" s="51" t="s">
        <v>39</v>
      </c>
      <c r="E108" s="169" t="s">
        <v>445</v>
      </c>
      <c r="F108" s="75" t="s">
        <v>169</v>
      </c>
      <c r="G108" s="50" t="s">
        <v>295</v>
      </c>
      <c r="H108" s="78">
        <f>VLOOKUP(F108,'PIB Municipios 2021'!F108:$AQ$132,8,FALSE)</f>
        <v>63.591506191014574</v>
      </c>
      <c r="I108" s="78">
        <f>VLOOKUP(F108,'PIB Municipios 2021'!F108:$AQ$132,13,FALSE)</f>
        <v>0</v>
      </c>
      <c r="J108" s="78">
        <f>VLOOKUP(F108,'PIB Municipios 2021'!F108:$AQ$132,14,FALSE)</f>
        <v>29.208494111625559</v>
      </c>
      <c r="K108" s="78">
        <f>VLOOKUP(F108,'PIB Municipios 2021'!F108:$AQ$132,17,FALSE)</f>
        <v>3.7274612929717117</v>
      </c>
      <c r="L108" s="78">
        <f>VLOOKUP(F108,'PIB Municipios 2021'!F108:$AQ$132,20,FALSE)</f>
        <v>10.938002826608027</v>
      </c>
      <c r="M108" s="78">
        <f>VLOOKUP(F108,'PIB Municipios 2021'!F108:$AQ$132,23,FALSE)</f>
        <v>66.481501653345077</v>
      </c>
      <c r="N108" s="78">
        <f>VLOOKUP(F108,'PIB Municipios 2021'!F108:$AQ$132,24,FALSE)</f>
        <v>6.7062849299656015</v>
      </c>
      <c r="O108" s="78">
        <f>VLOOKUP(F108,'PIB Municipios 2021'!F108:$AQ$132,25,FALSE)</f>
        <v>3.9445841333277025</v>
      </c>
      <c r="P108" s="78">
        <f>VLOOKUP(F108,'PIB Municipios 2021'!F108:$AQ$132,26,FALSE)</f>
        <v>27.442378319915189</v>
      </c>
      <c r="Q108" s="78">
        <f>VLOOKUP(F108,'PIB Municipios 2021'!F108:$AQ$132,27,FALSE)</f>
        <v>23.543392745799292</v>
      </c>
      <c r="R108" s="78">
        <f>VLOOKUP(F108,'PIB Municipios 2021'!F108:$AQ$132,31,FALSE)</f>
        <v>32.578084881033689</v>
      </c>
      <c r="S108" s="78">
        <f>VLOOKUP(F108,'PIB Municipios 2021'!F108:$AQ$132,34,FALSE)</f>
        <v>17.617587328183088</v>
      </c>
      <c r="T108" s="79">
        <f t="shared" si="3"/>
        <v>285.77927841378948</v>
      </c>
      <c r="U108" s="79">
        <f t="shared" si="4"/>
        <v>1.780090939144036E-3</v>
      </c>
      <c r="V108" s="78">
        <f>VLOOKUP(F108,'PIB Municipios 2021'!F108:$AQ$132,36,FALSE)</f>
        <v>28.31882550743741</v>
      </c>
      <c r="W108" s="79">
        <f>VLOOKUP(F108,'PIB Municipios 2021'!F108:$AQ$132,37,FALSE)</f>
        <v>314.09810392122694</v>
      </c>
      <c r="X108" s="80">
        <f t="shared" si="5"/>
        <v>1.7800909391440351E-3</v>
      </c>
    </row>
    <row r="109" spans="1:24" x14ac:dyDescent="0.25">
      <c r="A109" s="74" t="s">
        <v>18</v>
      </c>
      <c r="B109" s="14" t="s">
        <v>8</v>
      </c>
      <c r="C109" s="74" t="s">
        <v>64</v>
      </c>
      <c r="D109" s="51" t="s">
        <v>40</v>
      </c>
      <c r="E109" s="169" t="s">
        <v>441</v>
      </c>
      <c r="F109" s="75" t="s">
        <v>170</v>
      </c>
      <c r="G109" s="50" t="s">
        <v>296</v>
      </c>
      <c r="H109" s="78">
        <f>VLOOKUP(F109,'PIB Municipios 2021'!F109:$AQ$132,8,FALSE)</f>
        <v>96.822551012878293</v>
      </c>
      <c r="I109" s="78">
        <f>VLOOKUP(F109,'PIB Municipios 2021'!F109:$AQ$132,13,FALSE)</f>
        <v>0</v>
      </c>
      <c r="J109" s="78">
        <f>VLOOKUP(F109,'PIB Municipios 2021'!F109:$AQ$132,14,FALSE)</f>
        <v>2.000134151043949</v>
      </c>
      <c r="K109" s="78">
        <f>VLOOKUP(F109,'PIB Municipios 2021'!F109:$AQ$132,17,FALSE)</f>
        <v>1.9961653211897155</v>
      </c>
      <c r="L109" s="78">
        <f>VLOOKUP(F109,'PIB Municipios 2021'!F109:$AQ$132,20,FALSE)</f>
        <v>11.97493882664614</v>
      </c>
      <c r="M109" s="78">
        <f>VLOOKUP(F109,'PIB Municipios 2021'!F109:$AQ$132,23,FALSE)</f>
        <v>26.940664969209934</v>
      </c>
      <c r="N109" s="78">
        <f>VLOOKUP(F109,'PIB Municipios 2021'!F109:$AQ$132,24,FALSE)</f>
        <v>6.3240458202235788</v>
      </c>
      <c r="O109" s="78">
        <f>VLOOKUP(F109,'PIB Municipios 2021'!F109:$AQ$132,25,FALSE)</f>
        <v>2.489780281088084</v>
      </c>
      <c r="P109" s="78">
        <f>VLOOKUP(F109,'PIB Municipios 2021'!F109:$AQ$132,26,FALSE)</f>
        <v>17.828436039947938</v>
      </c>
      <c r="Q109" s="78">
        <f>VLOOKUP(F109,'PIB Municipios 2021'!F109:$AQ$132,27,FALSE)</f>
        <v>14.408729924920756</v>
      </c>
      <c r="R109" s="78">
        <f>VLOOKUP(F109,'PIB Municipios 2021'!F109:$AQ$132,31,FALSE)</f>
        <v>32.778047867997991</v>
      </c>
      <c r="S109" s="78">
        <f>VLOOKUP(F109,'PIB Municipios 2021'!F109:$AQ$132,34,FALSE)</f>
        <v>8.1293781508514638</v>
      </c>
      <c r="T109" s="79">
        <f t="shared" si="3"/>
        <v>221.69287236599786</v>
      </c>
      <c r="U109" s="79">
        <f t="shared" si="4"/>
        <v>1.3809030366439825E-3</v>
      </c>
      <c r="V109" s="78">
        <f>VLOOKUP(F109,'PIB Municipios 2021'!F109:$AQ$132,36,FALSE)</f>
        <v>21.968288966301603</v>
      </c>
      <c r="W109" s="79">
        <f>VLOOKUP(F109,'PIB Municipios 2021'!F109:$AQ$132,37,FALSE)</f>
        <v>243.66116133229946</v>
      </c>
      <c r="X109" s="80">
        <f t="shared" si="5"/>
        <v>1.3809030366439816E-3</v>
      </c>
    </row>
    <row r="110" spans="1:24" x14ac:dyDescent="0.25">
      <c r="A110" s="74" t="s">
        <v>18</v>
      </c>
      <c r="B110" s="14" t="s">
        <v>8</v>
      </c>
      <c r="C110" s="74" t="s">
        <v>64</v>
      </c>
      <c r="D110" s="51" t="s">
        <v>40</v>
      </c>
      <c r="E110" s="169" t="s">
        <v>441</v>
      </c>
      <c r="F110" s="75" t="s">
        <v>171</v>
      </c>
      <c r="G110" s="50" t="s">
        <v>297</v>
      </c>
      <c r="H110" s="78">
        <f>VLOOKUP(F110,'PIB Municipios 2021'!F110:$AQ$132,8,FALSE)</f>
        <v>130.66750518992148</v>
      </c>
      <c r="I110" s="78">
        <f>VLOOKUP(F110,'PIB Municipios 2021'!F110:$AQ$132,13,FALSE)</f>
        <v>0</v>
      </c>
      <c r="J110" s="78">
        <f>VLOOKUP(F110,'PIB Municipios 2021'!F110:$AQ$132,14,FALSE)</f>
        <v>10.486263680490719</v>
      </c>
      <c r="K110" s="78">
        <f>VLOOKUP(F110,'PIB Municipios 2021'!F110:$AQ$132,17,FALSE)</f>
        <v>5.119866788408225</v>
      </c>
      <c r="L110" s="78">
        <f>VLOOKUP(F110,'PIB Municipios 2021'!F110:$AQ$132,20,FALSE)</f>
        <v>28.247741224735176</v>
      </c>
      <c r="M110" s="78">
        <f>VLOOKUP(F110,'PIB Municipios 2021'!F110:$AQ$132,23,FALSE)</f>
        <v>27.949443242818116</v>
      </c>
      <c r="N110" s="78">
        <f>VLOOKUP(F110,'PIB Municipios 2021'!F110:$AQ$132,24,FALSE)</f>
        <v>7.4558759860283477</v>
      </c>
      <c r="O110" s="78">
        <f>VLOOKUP(F110,'PIB Municipios 2021'!F110:$AQ$132,25,FALSE)</f>
        <v>3.2931954751186576</v>
      </c>
      <c r="P110" s="78">
        <f>VLOOKUP(F110,'PIB Municipios 2021'!F110:$AQ$132,26,FALSE)</f>
        <v>22.437389122218413</v>
      </c>
      <c r="Q110" s="78">
        <f>VLOOKUP(F110,'PIB Municipios 2021'!F110:$AQ$132,27,FALSE)</f>
        <v>18.833444217785157</v>
      </c>
      <c r="R110" s="78">
        <f>VLOOKUP(F110,'PIB Municipios 2021'!F110:$AQ$132,31,FALSE)</f>
        <v>40.897551835720648</v>
      </c>
      <c r="S110" s="78">
        <f>VLOOKUP(F110,'PIB Municipios 2021'!F110:$AQ$132,34,FALSE)</f>
        <v>11.277125136594629</v>
      </c>
      <c r="T110" s="79">
        <f t="shared" si="3"/>
        <v>306.66540189983959</v>
      </c>
      <c r="U110" s="79">
        <f t="shared" si="4"/>
        <v>1.9101885423632877E-3</v>
      </c>
      <c r="V110" s="78">
        <f>VLOOKUP(F110,'PIB Municipios 2021'!F110:$AQ$132,36,FALSE)</f>
        <v>30.3885014119018</v>
      </c>
      <c r="W110" s="79">
        <f>VLOOKUP(F110,'PIB Municipios 2021'!F110:$AQ$132,37,FALSE)</f>
        <v>337.05390331174135</v>
      </c>
      <c r="X110" s="80">
        <f t="shared" si="5"/>
        <v>1.9101885423632862E-3</v>
      </c>
    </row>
    <row r="111" spans="1:24" x14ac:dyDescent="0.25">
      <c r="A111" s="74" t="s">
        <v>18</v>
      </c>
      <c r="B111" s="14" t="s">
        <v>8</v>
      </c>
      <c r="C111" s="74" t="s">
        <v>64</v>
      </c>
      <c r="D111" s="51" t="s">
        <v>40</v>
      </c>
      <c r="E111" s="169" t="s">
        <v>445</v>
      </c>
      <c r="F111" s="75" t="s">
        <v>172</v>
      </c>
      <c r="G111" s="50" t="s">
        <v>298</v>
      </c>
      <c r="H111" s="78">
        <f>VLOOKUP(F111,'PIB Municipios 2021'!F111:$AQ$132,8,FALSE)</f>
        <v>156.68275230974081</v>
      </c>
      <c r="I111" s="78">
        <f>VLOOKUP(F111,'PIB Municipios 2021'!F111:$AQ$132,13,FALSE)</f>
        <v>0</v>
      </c>
      <c r="J111" s="78">
        <f>VLOOKUP(F111,'PIB Municipios 2021'!F111:$AQ$132,14,FALSE)</f>
        <v>9.6465695636907878</v>
      </c>
      <c r="K111" s="78">
        <f>VLOOKUP(F111,'PIB Municipios 2021'!F111:$AQ$132,17,FALSE)</f>
        <v>15.340536325228232</v>
      </c>
      <c r="L111" s="78">
        <f>VLOOKUP(F111,'PIB Municipios 2021'!F111:$AQ$132,20,FALSE)</f>
        <v>9.6283230247647964</v>
      </c>
      <c r="M111" s="78">
        <f>VLOOKUP(F111,'PIB Municipios 2021'!F111:$AQ$132,23,FALSE)</f>
        <v>34.290688041418591</v>
      </c>
      <c r="N111" s="78">
        <f>VLOOKUP(F111,'PIB Municipios 2021'!F111:$AQ$132,24,FALSE)</f>
        <v>5.8126035177244999</v>
      </c>
      <c r="O111" s="78">
        <f>VLOOKUP(F111,'PIB Municipios 2021'!F111:$AQ$132,25,FALSE)</f>
        <v>3.2307807034602689</v>
      </c>
      <c r="P111" s="78">
        <f>VLOOKUP(F111,'PIB Municipios 2021'!F111:$AQ$132,26,FALSE)</f>
        <v>21.533980456890223</v>
      </c>
      <c r="Q111" s="78">
        <f>VLOOKUP(F111,'PIB Municipios 2021'!F111:$AQ$132,27,FALSE)</f>
        <v>18.393280207835154</v>
      </c>
      <c r="R111" s="78">
        <f>VLOOKUP(F111,'PIB Municipios 2021'!F111:$AQ$132,31,FALSE)</f>
        <v>35.317808964167256</v>
      </c>
      <c r="S111" s="78">
        <f>VLOOKUP(F111,'PIB Municipios 2021'!F111:$AQ$132,34,FALSE)</f>
        <v>10.183117965287003</v>
      </c>
      <c r="T111" s="79">
        <f t="shared" si="3"/>
        <v>320.06044108020762</v>
      </c>
      <c r="U111" s="79">
        <f t="shared" si="4"/>
        <v>1.9936249202798396E-3</v>
      </c>
      <c r="V111" s="78">
        <f>VLOOKUP(F111,'PIB Municipios 2021'!F111:$AQ$132,36,FALSE)</f>
        <v>31.715860691831409</v>
      </c>
      <c r="W111" s="79">
        <f>VLOOKUP(F111,'PIB Municipios 2021'!F111:$AQ$132,37,FALSE)</f>
        <v>351.77630177203901</v>
      </c>
      <c r="X111" s="80">
        <f t="shared" si="5"/>
        <v>1.9936249202798383E-3</v>
      </c>
    </row>
    <row r="112" spans="1:24" x14ac:dyDescent="0.25">
      <c r="A112" s="74" t="s">
        <v>18</v>
      </c>
      <c r="B112" s="14" t="s">
        <v>8</v>
      </c>
      <c r="C112" s="74" t="s">
        <v>64</v>
      </c>
      <c r="D112" s="51" t="s">
        <v>40</v>
      </c>
      <c r="E112" s="169" t="s">
        <v>441</v>
      </c>
      <c r="F112" s="75" t="s">
        <v>173</v>
      </c>
      <c r="G112" s="50" t="s">
        <v>299</v>
      </c>
      <c r="H112" s="78">
        <f>VLOOKUP(F112,'PIB Municipios 2021'!F112:$AQ$132,8,FALSE)</f>
        <v>613.29684117083752</v>
      </c>
      <c r="I112" s="78">
        <f>VLOOKUP(F112,'PIB Municipios 2021'!F112:$AQ$132,13,FALSE)</f>
        <v>2.2732575107541404</v>
      </c>
      <c r="J112" s="78">
        <f>VLOOKUP(F112,'PIB Municipios 2021'!F112:$AQ$132,14,FALSE)</f>
        <v>10.410086014330727</v>
      </c>
      <c r="K112" s="78">
        <f>VLOOKUP(F112,'PIB Municipios 2021'!F112:$AQ$132,17,FALSE)</f>
        <v>4.8211222907726139</v>
      </c>
      <c r="L112" s="78">
        <f>VLOOKUP(F112,'PIB Municipios 2021'!F112:$AQ$132,20,FALSE)</f>
        <v>28.210351148803699</v>
      </c>
      <c r="M112" s="78">
        <f>VLOOKUP(F112,'PIB Municipios 2021'!F112:$AQ$132,23,FALSE)</f>
        <v>52.886471053018788</v>
      </c>
      <c r="N112" s="78">
        <f>VLOOKUP(F112,'PIB Municipios 2021'!F112:$AQ$132,24,FALSE)</f>
        <v>11.76312511474792</v>
      </c>
      <c r="O112" s="78">
        <f>VLOOKUP(F112,'PIB Municipios 2021'!F112:$AQ$132,25,FALSE)</f>
        <v>7.1623179060822251</v>
      </c>
      <c r="P112" s="78">
        <f>VLOOKUP(F112,'PIB Municipios 2021'!F112:$AQ$132,26,FALSE)</f>
        <v>40.363757928287946</v>
      </c>
      <c r="Q112" s="78">
        <f>VLOOKUP(F112,'PIB Municipios 2021'!F112:$AQ$132,27,FALSE)</f>
        <v>39.83355299223404</v>
      </c>
      <c r="R112" s="78">
        <f>VLOOKUP(F112,'PIB Municipios 2021'!F112:$AQ$132,31,FALSE)</f>
        <v>80.702673738118236</v>
      </c>
      <c r="S112" s="78">
        <f>VLOOKUP(F112,'PIB Municipios 2021'!F112:$AQ$132,34,FALSE)</f>
        <v>13.314276546524933</v>
      </c>
      <c r="T112" s="79">
        <f t="shared" si="3"/>
        <v>905.03783341451276</v>
      </c>
      <c r="U112" s="79">
        <f t="shared" si="4"/>
        <v>5.6373914014543431E-3</v>
      </c>
      <c r="V112" s="78">
        <f>VLOOKUP(F112,'PIB Municipios 2021'!F112:$AQ$132,36,FALSE)</f>
        <v>89.683229044286449</v>
      </c>
      <c r="W112" s="79">
        <f>VLOOKUP(F112,'PIB Municipios 2021'!F112:$AQ$132,37,FALSE)</f>
        <v>994.72106245879922</v>
      </c>
      <c r="X112" s="80">
        <f t="shared" si="5"/>
        <v>5.6373914014543397E-3</v>
      </c>
    </row>
    <row r="113" spans="1:24" x14ac:dyDescent="0.25">
      <c r="A113" s="74" t="s">
        <v>18</v>
      </c>
      <c r="B113" s="14" t="s">
        <v>8</v>
      </c>
      <c r="C113" s="74" t="s">
        <v>65</v>
      </c>
      <c r="D113" s="51" t="s">
        <v>41</v>
      </c>
      <c r="E113" s="169" t="s">
        <v>444</v>
      </c>
      <c r="F113" s="75" t="s">
        <v>174</v>
      </c>
      <c r="G113" s="50" t="s">
        <v>300</v>
      </c>
      <c r="H113" s="78">
        <f>VLOOKUP(F113,'PIB Municipios 2021'!F113:$AQ$132,8,FALSE)</f>
        <v>21.170202281228217</v>
      </c>
      <c r="I113" s="78">
        <f>VLOOKUP(F113,'PIB Municipios 2021'!F113:$AQ$132,13,FALSE)</f>
        <v>0</v>
      </c>
      <c r="J113" s="78">
        <f>VLOOKUP(F113,'PIB Municipios 2021'!F113:$AQ$132,14,FALSE)</f>
        <v>0.63490751116309441</v>
      </c>
      <c r="K113" s="78">
        <f>VLOOKUP(F113,'PIB Municipios 2021'!F113:$AQ$132,17,FALSE)</f>
        <v>0.73822177902108699</v>
      </c>
      <c r="L113" s="78">
        <f>VLOOKUP(F113,'PIB Municipios 2021'!F113:$AQ$132,20,FALSE)</f>
        <v>8.7272219148219659</v>
      </c>
      <c r="M113" s="78">
        <f>VLOOKUP(F113,'PIB Municipios 2021'!F113:$AQ$132,23,FALSE)</f>
        <v>7.4049538871718337</v>
      </c>
      <c r="N113" s="78">
        <f>VLOOKUP(F113,'PIB Municipios 2021'!F113:$AQ$132,24,FALSE)</f>
        <v>1.8457034933860881</v>
      </c>
      <c r="O113" s="78">
        <f>VLOOKUP(F113,'PIB Municipios 2021'!F113:$AQ$132,25,FALSE)</f>
        <v>0.71987072916411421</v>
      </c>
      <c r="P113" s="78">
        <f>VLOOKUP(F113,'PIB Municipios 2021'!F113:$AQ$132,26,FALSE)</f>
        <v>7.2661748402956574</v>
      </c>
      <c r="Q113" s="78">
        <f>VLOOKUP(F113,'PIB Municipios 2021'!F113:$AQ$132,27,FALSE)</f>
        <v>4.875021291277962</v>
      </c>
      <c r="R113" s="78">
        <f>VLOOKUP(F113,'PIB Municipios 2021'!F113:$AQ$132,31,FALSE)</f>
        <v>12.440906430163924</v>
      </c>
      <c r="S113" s="78">
        <f>VLOOKUP(F113,'PIB Municipios 2021'!F113:$AQ$132,34,FALSE)</f>
        <v>2.431060893952802</v>
      </c>
      <c r="T113" s="79">
        <f t="shared" si="3"/>
        <v>68.254245051646748</v>
      </c>
      <c r="U113" s="79">
        <f t="shared" si="4"/>
        <v>4.2514896058569668E-4</v>
      </c>
      <c r="V113" s="78">
        <f>VLOOKUP(F113,'PIB Municipios 2021'!F113:$AQ$132,36,FALSE)</f>
        <v>6.7635416622501747</v>
      </c>
      <c r="W113" s="79">
        <f>VLOOKUP(F113,'PIB Municipios 2021'!F113:$AQ$132,37,FALSE)</f>
        <v>75.017786713896925</v>
      </c>
      <c r="X113" s="80">
        <f t="shared" si="5"/>
        <v>4.2514896058569641E-4</v>
      </c>
    </row>
    <row r="114" spans="1:24" x14ac:dyDescent="0.25">
      <c r="A114" s="74" t="s">
        <v>18</v>
      </c>
      <c r="B114" s="14" t="s">
        <v>8</v>
      </c>
      <c r="C114" s="74" t="s">
        <v>65</v>
      </c>
      <c r="D114" s="51" t="s">
        <v>41</v>
      </c>
      <c r="E114" s="169" t="s">
        <v>444</v>
      </c>
      <c r="F114" s="75" t="s">
        <v>175</v>
      </c>
      <c r="G114" s="50" t="s">
        <v>301</v>
      </c>
      <c r="H114" s="78">
        <f>VLOOKUP(F114,'PIB Municipios 2021'!F114:$AQ$132,8,FALSE)</f>
        <v>150.85398171938377</v>
      </c>
      <c r="I114" s="78">
        <f>VLOOKUP(F114,'PIB Municipios 2021'!F114:$AQ$132,13,FALSE)</f>
        <v>0</v>
      </c>
      <c r="J114" s="78">
        <f>VLOOKUP(F114,'PIB Municipios 2021'!F114:$AQ$132,14,FALSE)</f>
        <v>12.574154080047983</v>
      </c>
      <c r="K114" s="78">
        <f>VLOOKUP(F114,'PIB Municipios 2021'!F114:$AQ$132,17,FALSE)</f>
        <v>19.603705605636922</v>
      </c>
      <c r="L114" s="78">
        <f>VLOOKUP(F114,'PIB Municipios 2021'!F114:$AQ$132,20,FALSE)</f>
        <v>14.962939630465884</v>
      </c>
      <c r="M114" s="78">
        <f>VLOOKUP(F114,'PIB Municipios 2021'!F114:$AQ$132,23,FALSE)</f>
        <v>40.065561745013802</v>
      </c>
      <c r="N114" s="78">
        <f>VLOOKUP(F114,'PIB Municipios 2021'!F114:$AQ$132,24,FALSE)</f>
        <v>6.2003608050531023</v>
      </c>
      <c r="O114" s="78">
        <f>VLOOKUP(F114,'PIB Municipios 2021'!F114:$AQ$132,25,FALSE)</f>
        <v>3.1673246565795368</v>
      </c>
      <c r="P114" s="78">
        <f>VLOOKUP(F114,'PIB Municipios 2021'!F114:$AQ$132,26,FALSE)</f>
        <v>24.140268881232938</v>
      </c>
      <c r="Q114" s="78">
        <f>VLOOKUP(F114,'PIB Municipios 2021'!F114:$AQ$132,27,FALSE)</f>
        <v>19.968749532889152</v>
      </c>
      <c r="R114" s="78">
        <f>VLOOKUP(F114,'PIB Municipios 2021'!F114:$AQ$132,31,FALSE)</f>
        <v>30.900988902529896</v>
      </c>
      <c r="S114" s="78">
        <f>VLOOKUP(F114,'PIB Municipios 2021'!F114:$AQ$132,34,FALSE)</f>
        <v>8.1277695088897186</v>
      </c>
      <c r="T114" s="79">
        <f t="shared" si="3"/>
        <v>330.56580506772269</v>
      </c>
      <c r="U114" s="79">
        <f t="shared" si="4"/>
        <v>2.0590617964255922E-3</v>
      </c>
      <c r="V114" s="78">
        <f>VLOOKUP(F114,'PIB Municipios 2021'!F114:$AQ$132,36,FALSE)</f>
        <v>32.75687238206249</v>
      </c>
      <c r="W114" s="79">
        <f>VLOOKUP(F114,'PIB Municipios 2021'!F114:$AQ$132,37,FALSE)</f>
        <v>363.3226774497852</v>
      </c>
      <c r="X114" s="80">
        <f t="shared" si="5"/>
        <v>2.0590617964255909E-3</v>
      </c>
    </row>
    <row r="115" spans="1:24" x14ac:dyDescent="0.25">
      <c r="A115" s="74" t="s">
        <v>18</v>
      </c>
      <c r="B115" s="14" t="s">
        <v>8</v>
      </c>
      <c r="C115" s="74" t="s">
        <v>65</v>
      </c>
      <c r="D115" s="51" t="s">
        <v>41</v>
      </c>
      <c r="E115" s="169" t="s">
        <v>444</v>
      </c>
      <c r="F115" s="75" t="s">
        <v>176</v>
      </c>
      <c r="G115" s="50" t="s">
        <v>302</v>
      </c>
      <c r="H115" s="78">
        <f>VLOOKUP(F115,'PIB Municipios 2021'!F115:$AQ$132,8,FALSE)</f>
        <v>6.6255841910132549</v>
      </c>
      <c r="I115" s="78">
        <f>VLOOKUP(F115,'PIB Municipios 2021'!F115:$AQ$132,13,FALSE)</f>
        <v>1.4053844343629351</v>
      </c>
      <c r="J115" s="78">
        <f>VLOOKUP(F115,'PIB Municipios 2021'!F115:$AQ$132,14,FALSE)</f>
        <v>3.7717443202419196</v>
      </c>
      <c r="K115" s="78">
        <f>VLOOKUP(F115,'PIB Municipios 2021'!F115:$AQ$132,17,FALSE)</f>
        <v>2.8710736461495081</v>
      </c>
      <c r="L115" s="78">
        <f>VLOOKUP(F115,'PIB Municipios 2021'!F115:$AQ$132,20,FALSE)</f>
        <v>9.8536909260921526</v>
      </c>
      <c r="M115" s="78">
        <f>VLOOKUP(F115,'PIB Municipios 2021'!F115:$AQ$132,23,FALSE)</f>
        <v>54.737686130407923</v>
      </c>
      <c r="N115" s="78">
        <f>VLOOKUP(F115,'PIB Municipios 2021'!F115:$AQ$132,24,FALSE)</f>
        <v>3.8365911054387984</v>
      </c>
      <c r="O115" s="78">
        <f>VLOOKUP(F115,'PIB Municipios 2021'!F115:$AQ$132,25,FALSE)</f>
        <v>1.8746115453225043</v>
      </c>
      <c r="P115" s="78">
        <f>VLOOKUP(F115,'PIB Municipios 2021'!F115:$AQ$132,26,FALSE)</f>
        <v>12.904823614930667</v>
      </c>
      <c r="Q115" s="78">
        <f>VLOOKUP(F115,'PIB Municipios 2021'!F115:$AQ$132,27,FALSE)</f>
        <v>13.311062914765602</v>
      </c>
      <c r="R115" s="78">
        <f>VLOOKUP(F115,'PIB Municipios 2021'!F115:$AQ$132,31,FALSE)</f>
        <v>18.509140004770217</v>
      </c>
      <c r="S115" s="78">
        <f>VLOOKUP(F115,'PIB Municipios 2021'!F115:$AQ$132,34,FALSE)</f>
        <v>3.7663818070160655</v>
      </c>
      <c r="T115" s="79">
        <f t="shared" si="3"/>
        <v>133.46777464051158</v>
      </c>
      <c r="U115" s="79">
        <f t="shared" si="4"/>
        <v>8.3135760445614173E-4</v>
      </c>
      <c r="V115" s="78">
        <f>VLOOKUP(F115,'PIB Municipios 2021'!F115:$AQ$132,36,FALSE)</f>
        <v>13.225768648760956</v>
      </c>
      <c r="W115" s="79">
        <f>VLOOKUP(F115,'PIB Municipios 2021'!F115:$AQ$132,37,FALSE)</f>
        <v>146.6935432892725</v>
      </c>
      <c r="X115" s="80">
        <f t="shared" si="5"/>
        <v>8.3135760445614097E-4</v>
      </c>
    </row>
    <row r="116" spans="1:24" x14ac:dyDescent="0.25">
      <c r="A116" s="74" t="s">
        <v>18</v>
      </c>
      <c r="B116" s="14" t="s">
        <v>8</v>
      </c>
      <c r="C116" s="74" t="s">
        <v>65</v>
      </c>
      <c r="D116" s="51" t="s">
        <v>41</v>
      </c>
      <c r="E116" s="169" t="s">
        <v>444</v>
      </c>
      <c r="F116" s="75" t="s">
        <v>177</v>
      </c>
      <c r="G116" s="50" t="s">
        <v>303</v>
      </c>
      <c r="H116" s="78">
        <f>VLOOKUP(F116,'PIB Municipios 2021'!F116:$AQ$132,8,FALSE)</f>
        <v>17.004508081910846</v>
      </c>
      <c r="I116" s="78">
        <f>VLOOKUP(F116,'PIB Municipios 2021'!F116:$AQ$132,13,FALSE)</f>
        <v>0</v>
      </c>
      <c r="J116" s="78">
        <f>VLOOKUP(F116,'PIB Municipios 2021'!F116:$AQ$132,14,FALSE)</f>
        <v>5.2931516540407832</v>
      </c>
      <c r="K116" s="78">
        <f>VLOOKUP(F116,'PIB Municipios 2021'!F116:$AQ$132,17,FALSE)</f>
        <v>0.85605286632464117</v>
      </c>
      <c r="L116" s="78">
        <f>VLOOKUP(F116,'PIB Municipios 2021'!F116:$AQ$132,20,FALSE)</f>
        <v>6.699250569795824</v>
      </c>
      <c r="M116" s="78">
        <f>VLOOKUP(F116,'PIB Municipios 2021'!F116:$AQ$132,23,FALSE)</f>
        <v>9.1351034454230717</v>
      </c>
      <c r="N116" s="78">
        <f>VLOOKUP(F116,'PIB Municipios 2021'!F116:$AQ$132,24,FALSE)</f>
        <v>2.3108243310029999</v>
      </c>
      <c r="O116" s="78">
        <f>VLOOKUP(F116,'PIB Municipios 2021'!F116:$AQ$132,25,FALSE)</f>
        <v>0.67307228212731285</v>
      </c>
      <c r="P116" s="78">
        <f>VLOOKUP(F116,'PIB Municipios 2021'!F116:$AQ$132,26,FALSE)</f>
        <v>12.790190452095112</v>
      </c>
      <c r="Q116" s="78">
        <f>VLOOKUP(F116,'PIB Municipios 2021'!F116:$AQ$132,27,FALSE)</f>
        <v>7.2228978359586904</v>
      </c>
      <c r="R116" s="78">
        <f>VLOOKUP(F116,'PIB Municipios 2021'!F116:$AQ$132,31,FALSE)</f>
        <v>18.49742733526929</v>
      </c>
      <c r="S116" s="78">
        <f>VLOOKUP(F116,'PIB Municipios 2021'!F116:$AQ$132,34,FALSE)</f>
        <v>2.2982515255417266</v>
      </c>
      <c r="T116" s="79">
        <f t="shared" si="3"/>
        <v>82.780730379490294</v>
      </c>
      <c r="U116" s="79">
        <f t="shared" si="4"/>
        <v>5.1563300496158641E-4</v>
      </c>
      <c r="V116" s="78">
        <f>VLOOKUP(F116,'PIB Municipios 2021'!F116:$AQ$132,36,FALSE)</f>
        <v>8.2030197290955584</v>
      </c>
      <c r="W116" s="79">
        <f>VLOOKUP(F116,'PIB Municipios 2021'!F116:$AQ$132,37,FALSE)</f>
        <v>90.983750108585838</v>
      </c>
      <c r="X116" s="80">
        <f t="shared" si="5"/>
        <v>5.1563300496158598E-4</v>
      </c>
    </row>
    <row r="117" spans="1:24" x14ac:dyDescent="0.25">
      <c r="A117" s="74" t="s">
        <v>18</v>
      </c>
      <c r="B117" s="14" t="s">
        <v>8</v>
      </c>
      <c r="C117" s="74" t="s">
        <v>65</v>
      </c>
      <c r="D117" s="51" t="s">
        <v>41</v>
      </c>
      <c r="E117" s="169" t="s">
        <v>444</v>
      </c>
      <c r="F117" s="75" t="s">
        <v>178</v>
      </c>
      <c r="G117" s="50" t="s">
        <v>304</v>
      </c>
      <c r="H117" s="78">
        <f>VLOOKUP(F117,'PIB Municipios 2021'!F117:$AQ$132,8,FALSE)</f>
        <v>31.60579772717664</v>
      </c>
      <c r="I117" s="78">
        <f>VLOOKUP(F117,'PIB Municipios 2021'!F117:$AQ$132,13,FALSE)</f>
        <v>0</v>
      </c>
      <c r="J117" s="78">
        <f>VLOOKUP(F117,'PIB Municipios 2021'!F117:$AQ$132,14,FALSE)</f>
        <v>1.5698931237154115</v>
      </c>
      <c r="K117" s="78">
        <f>VLOOKUP(F117,'PIB Municipios 2021'!F117:$AQ$132,17,FALSE)</f>
        <v>1.1179949422641433</v>
      </c>
      <c r="L117" s="78">
        <f>VLOOKUP(F117,'PIB Municipios 2021'!F117:$AQ$132,20,FALSE)</f>
        <v>9.0405549118009283</v>
      </c>
      <c r="M117" s="78">
        <f>VLOOKUP(F117,'PIB Municipios 2021'!F117:$AQ$132,23,FALSE)</f>
        <v>9.9395309293333582</v>
      </c>
      <c r="N117" s="78">
        <f>VLOOKUP(F117,'PIB Municipios 2021'!F117:$AQ$132,24,FALSE)</f>
        <v>2.8009319480522485</v>
      </c>
      <c r="O117" s="78">
        <f>VLOOKUP(F117,'PIB Municipios 2021'!F117:$AQ$132,25,FALSE)</f>
        <v>0.75849892792005169</v>
      </c>
      <c r="P117" s="78">
        <f>VLOOKUP(F117,'PIB Municipios 2021'!F117:$AQ$132,26,FALSE)</f>
        <v>10.947255470169168</v>
      </c>
      <c r="Q117" s="78">
        <f>VLOOKUP(F117,'PIB Municipios 2021'!F117:$AQ$132,27,FALSE)</f>
        <v>8.5457266649687877</v>
      </c>
      <c r="R117" s="78">
        <f>VLOOKUP(F117,'PIB Municipios 2021'!F117:$AQ$132,31,FALSE)</f>
        <v>24.159441286939874</v>
      </c>
      <c r="S117" s="78">
        <f>VLOOKUP(F117,'PIB Municipios 2021'!F117:$AQ$132,34,FALSE)</f>
        <v>3.4879347293671001</v>
      </c>
      <c r="T117" s="79">
        <f t="shared" si="3"/>
        <v>103.97356066170771</v>
      </c>
      <c r="U117" s="79">
        <f t="shared" si="4"/>
        <v>6.4764105456401077E-4</v>
      </c>
      <c r="V117" s="78">
        <f>VLOOKUP(F117,'PIB Municipios 2021'!F117:$AQ$132,36,FALSE)</f>
        <v>10.303088236868417</v>
      </c>
      <c r="W117" s="79">
        <f>VLOOKUP(F117,'PIB Municipios 2021'!F117:$AQ$132,37,FALSE)</f>
        <v>114.27664889857613</v>
      </c>
      <c r="X117" s="80">
        <f t="shared" si="5"/>
        <v>6.4764105456401033E-4</v>
      </c>
    </row>
    <row r="118" spans="1:24" x14ac:dyDescent="0.25">
      <c r="A118" s="74" t="s">
        <v>18</v>
      </c>
      <c r="B118" s="14" t="s">
        <v>8</v>
      </c>
      <c r="C118" s="74" t="s">
        <v>65</v>
      </c>
      <c r="D118" s="51" t="s">
        <v>41</v>
      </c>
      <c r="E118" s="169" t="s">
        <v>444</v>
      </c>
      <c r="F118" s="75" t="s">
        <v>179</v>
      </c>
      <c r="G118" s="50" t="s">
        <v>305</v>
      </c>
      <c r="H118" s="78">
        <f>VLOOKUP(F118,'PIB Municipios 2021'!F118:$AQ$132,8,FALSE)</f>
        <v>58.66478172937996</v>
      </c>
      <c r="I118" s="78">
        <f>VLOOKUP(F118,'PIB Municipios 2021'!F118:$AQ$132,13,FALSE)</f>
        <v>0</v>
      </c>
      <c r="J118" s="78">
        <f>VLOOKUP(F118,'PIB Municipios 2021'!F118:$AQ$132,14,FALSE)</f>
        <v>32.299109912390961</v>
      </c>
      <c r="K118" s="78">
        <f>VLOOKUP(F118,'PIB Municipios 2021'!F118:$AQ$132,17,FALSE)</f>
        <v>4.7830238455541938</v>
      </c>
      <c r="L118" s="78">
        <f>VLOOKUP(F118,'PIB Municipios 2021'!F118:$AQ$132,20,FALSE)</f>
        <v>9.9591884601587033</v>
      </c>
      <c r="M118" s="78">
        <f>VLOOKUP(F118,'PIB Municipios 2021'!F118:$AQ$132,23,FALSE)</f>
        <v>65.319639431608721</v>
      </c>
      <c r="N118" s="78">
        <f>VLOOKUP(F118,'PIB Municipios 2021'!F118:$AQ$132,24,FALSE)</f>
        <v>11.202406899284201</v>
      </c>
      <c r="O118" s="78">
        <f>VLOOKUP(F118,'PIB Municipios 2021'!F118:$AQ$132,25,FALSE)</f>
        <v>5.5563008599985224</v>
      </c>
      <c r="P118" s="78">
        <f>VLOOKUP(F118,'PIB Municipios 2021'!F118:$AQ$132,26,FALSE)</f>
        <v>45.335303938927538</v>
      </c>
      <c r="Q118" s="78">
        <f>VLOOKUP(F118,'PIB Municipios 2021'!F118:$AQ$132,27,FALSE)</f>
        <v>29.279680374305858</v>
      </c>
      <c r="R118" s="78">
        <f>VLOOKUP(F118,'PIB Municipios 2021'!F118:$AQ$132,31,FALSE)</f>
        <v>51.466693869545736</v>
      </c>
      <c r="S118" s="78">
        <f>VLOOKUP(F118,'PIB Municipios 2021'!F118:$AQ$132,34,FALSE)</f>
        <v>11.086416147510491</v>
      </c>
      <c r="T118" s="79">
        <f t="shared" si="3"/>
        <v>324.95254546866488</v>
      </c>
      <c r="U118" s="79">
        <f t="shared" si="4"/>
        <v>2.0240973560126723E-3</v>
      </c>
      <c r="V118" s="78">
        <f>VLOOKUP(F118,'PIB Municipios 2021'!F118:$AQ$132,36,FALSE)</f>
        <v>32.200635694798187</v>
      </c>
      <c r="W118" s="79">
        <f>VLOOKUP(F118,'PIB Municipios 2021'!F118:$AQ$132,37,FALSE)</f>
        <v>357.15318116346305</v>
      </c>
      <c r="X118" s="80">
        <f t="shared" si="5"/>
        <v>2.024097356012671E-3</v>
      </c>
    </row>
    <row r="119" spans="1:24" x14ac:dyDescent="0.25">
      <c r="A119" s="74" t="s">
        <v>18</v>
      </c>
      <c r="B119" s="14" t="s">
        <v>8</v>
      </c>
      <c r="C119" s="74" t="s">
        <v>65</v>
      </c>
      <c r="D119" s="51" t="s">
        <v>41</v>
      </c>
      <c r="E119" s="169" t="s">
        <v>444</v>
      </c>
      <c r="F119" s="75" t="s">
        <v>180</v>
      </c>
      <c r="G119" s="50" t="s">
        <v>306</v>
      </c>
      <c r="H119" s="78">
        <f>VLOOKUP(F119,'PIB Municipios 2021'!F119:$AQ$132,8,FALSE)</f>
        <v>94.313087873236483</v>
      </c>
      <c r="I119" s="78">
        <f>VLOOKUP(F119,'PIB Municipios 2021'!F119:$AQ$132,13,FALSE)</f>
        <v>0</v>
      </c>
      <c r="J119" s="78">
        <f>VLOOKUP(F119,'PIB Municipios 2021'!F119:$AQ$132,14,FALSE)</f>
        <v>10.121304171122317</v>
      </c>
      <c r="K119" s="78">
        <f>VLOOKUP(F119,'PIB Municipios 2021'!F119:$AQ$132,17,FALSE)</f>
        <v>3.8370807301728673</v>
      </c>
      <c r="L119" s="78">
        <f>VLOOKUP(F119,'PIB Municipios 2021'!F119:$AQ$132,20,FALSE)</f>
        <v>5.6231256921276751</v>
      </c>
      <c r="M119" s="78">
        <f>VLOOKUP(F119,'PIB Municipios 2021'!F119:$AQ$132,23,FALSE)</f>
        <v>42.975737461469706</v>
      </c>
      <c r="N119" s="78">
        <f>VLOOKUP(F119,'PIB Municipios 2021'!F119:$AQ$132,24,FALSE)</f>
        <v>6.7171588745930517</v>
      </c>
      <c r="O119" s="78">
        <f>VLOOKUP(F119,'PIB Municipios 2021'!F119:$AQ$132,25,FALSE)</f>
        <v>4.063434334341272</v>
      </c>
      <c r="P119" s="78">
        <f>VLOOKUP(F119,'PIB Municipios 2021'!F119:$AQ$132,26,FALSE)</f>
        <v>29.043537469991715</v>
      </c>
      <c r="Q119" s="78">
        <f>VLOOKUP(F119,'PIB Municipios 2021'!F119:$AQ$132,27,FALSE)</f>
        <v>20.114439518508643</v>
      </c>
      <c r="R119" s="78">
        <f>VLOOKUP(F119,'PIB Municipios 2021'!F119:$AQ$132,31,FALSE)</f>
        <v>39.703548217410123</v>
      </c>
      <c r="S119" s="78">
        <f>VLOOKUP(F119,'PIB Municipios 2021'!F119:$AQ$132,34,FALSE)</f>
        <v>8.7070497104236182</v>
      </c>
      <c r="T119" s="79">
        <f t="shared" si="3"/>
        <v>265.21950405339754</v>
      </c>
      <c r="U119" s="79">
        <f t="shared" si="4"/>
        <v>1.6520261324410542E-3</v>
      </c>
      <c r="V119" s="78">
        <f>VLOOKUP(F119,'PIB Municipios 2021'!F119:$AQ$132,36,FALSE)</f>
        <v>26.28148863047462</v>
      </c>
      <c r="W119" s="79">
        <f>VLOOKUP(F119,'PIB Municipios 2021'!F119:$AQ$132,37,FALSE)</f>
        <v>291.50099268387203</v>
      </c>
      <c r="X119" s="80">
        <f t="shared" si="5"/>
        <v>1.6520261324410523E-3</v>
      </c>
    </row>
    <row r="120" spans="1:24" x14ac:dyDescent="0.25">
      <c r="A120" s="74" t="s">
        <v>18</v>
      </c>
      <c r="B120" s="14" t="s">
        <v>8</v>
      </c>
      <c r="C120" s="74" t="s">
        <v>65</v>
      </c>
      <c r="D120" s="51" t="s">
        <v>41</v>
      </c>
      <c r="E120" s="169" t="s">
        <v>444</v>
      </c>
      <c r="F120" s="75" t="s">
        <v>181</v>
      </c>
      <c r="G120" s="50" t="s">
        <v>307</v>
      </c>
      <c r="H120" s="78">
        <f>VLOOKUP(F120,'PIB Municipios 2021'!F120:$AQ$132,8,FALSE)</f>
        <v>46.396334078148726</v>
      </c>
      <c r="I120" s="78">
        <f>VLOOKUP(F120,'PIB Municipios 2021'!F120:$AQ$132,13,FALSE)</f>
        <v>0</v>
      </c>
      <c r="J120" s="78">
        <f>VLOOKUP(F120,'PIB Municipios 2021'!F120:$AQ$132,14,FALSE)</f>
        <v>5.2389850091217474</v>
      </c>
      <c r="K120" s="78">
        <f>VLOOKUP(F120,'PIB Municipios 2021'!F120:$AQ$132,17,FALSE)</f>
        <v>1.8781447811468392</v>
      </c>
      <c r="L120" s="78">
        <f>VLOOKUP(F120,'PIB Municipios 2021'!F120:$AQ$132,20,FALSE)</f>
        <v>11.86400344998823</v>
      </c>
      <c r="M120" s="78">
        <f>VLOOKUP(F120,'PIB Municipios 2021'!F120:$AQ$132,23,FALSE)</f>
        <v>9.4000962915613151</v>
      </c>
      <c r="N120" s="78">
        <f>VLOOKUP(F120,'PIB Municipios 2021'!F120:$AQ$132,24,FALSE)</f>
        <v>2.4291611609652102</v>
      </c>
      <c r="O120" s="78">
        <f>VLOOKUP(F120,'PIB Municipios 2021'!F120:$AQ$132,25,FALSE)</f>
        <v>1.6932366390981644</v>
      </c>
      <c r="P120" s="78">
        <f>VLOOKUP(F120,'PIB Municipios 2021'!F120:$AQ$132,26,FALSE)</f>
        <v>9.7381802568739975</v>
      </c>
      <c r="Q120" s="78">
        <f>VLOOKUP(F120,'PIB Municipios 2021'!F120:$AQ$132,27,FALSE)</f>
        <v>7.8898084619524882</v>
      </c>
      <c r="R120" s="78">
        <f>VLOOKUP(F120,'PIB Municipios 2021'!F120:$AQ$132,31,FALSE)</f>
        <v>18.09691300925147</v>
      </c>
      <c r="S120" s="78">
        <f>VLOOKUP(F120,'PIB Municipios 2021'!F120:$AQ$132,34,FALSE)</f>
        <v>2.6958466498212221</v>
      </c>
      <c r="T120" s="79">
        <f t="shared" si="3"/>
        <v>117.32070978792939</v>
      </c>
      <c r="U120" s="79">
        <f t="shared" si="4"/>
        <v>7.3077913005662853E-4</v>
      </c>
      <c r="V120" s="78">
        <f>VLOOKUP(F120,'PIB Municipios 2021'!F120:$AQ$132,36,FALSE)</f>
        <v>11.625701930993344</v>
      </c>
      <c r="W120" s="79">
        <f>VLOOKUP(F120,'PIB Municipios 2021'!F120:$AQ$132,37,FALSE)</f>
        <v>128.94641171892277</v>
      </c>
      <c r="X120" s="80">
        <f t="shared" si="5"/>
        <v>7.3077913005662831E-4</v>
      </c>
    </row>
    <row r="121" spans="1:24" x14ac:dyDescent="0.25">
      <c r="A121" s="74" t="s">
        <v>18</v>
      </c>
      <c r="B121" s="14" t="s">
        <v>8</v>
      </c>
      <c r="C121" s="74" t="s">
        <v>65</v>
      </c>
      <c r="D121" s="51" t="s">
        <v>41</v>
      </c>
      <c r="E121" s="169" t="s">
        <v>444</v>
      </c>
      <c r="F121" s="75" t="s">
        <v>182</v>
      </c>
      <c r="G121" s="50" t="s">
        <v>308</v>
      </c>
      <c r="H121" s="78">
        <f>VLOOKUP(F121,'PIB Municipios 2021'!F121:$AQ$132,8,FALSE)</f>
        <v>91.398860398554831</v>
      </c>
      <c r="I121" s="78">
        <f>VLOOKUP(F121,'PIB Municipios 2021'!F121:$AQ$132,13,FALSE)</f>
        <v>0.11931097231484281</v>
      </c>
      <c r="J121" s="78">
        <f>VLOOKUP(F121,'PIB Municipios 2021'!F121:$AQ$132,14,FALSE)</f>
        <v>0.44274518595556961</v>
      </c>
      <c r="K121" s="78">
        <f>VLOOKUP(F121,'PIB Municipios 2021'!F121:$AQ$132,17,FALSE)</f>
        <v>1.1462466791406616</v>
      </c>
      <c r="L121" s="78">
        <f>VLOOKUP(F121,'PIB Municipios 2021'!F121:$AQ$132,20,FALSE)</f>
        <v>4.9504992940155006</v>
      </c>
      <c r="M121" s="78">
        <f>VLOOKUP(F121,'PIB Municipios 2021'!F121:$AQ$132,23,FALSE)</f>
        <v>8.6805704303540505</v>
      </c>
      <c r="N121" s="78">
        <f>VLOOKUP(F121,'PIB Municipios 2021'!F121:$AQ$132,24,FALSE)</f>
        <v>2.5488319678984421</v>
      </c>
      <c r="O121" s="78">
        <f>VLOOKUP(F121,'PIB Municipios 2021'!F121:$AQ$132,25,FALSE)</f>
        <v>1.0298837070976892</v>
      </c>
      <c r="P121" s="78">
        <f>VLOOKUP(F121,'PIB Municipios 2021'!F121:$AQ$132,26,FALSE)</f>
        <v>11.525634329704962</v>
      </c>
      <c r="Q121" s="78">
        <f>VLOOKUP(F121,'PIB Municipios 2021'!F121:$AQ$132,27,FALSE)</f>
        <v>7.8230721834526369</v>
      </c>
      <c r="R121" s="78">
        <f>VLOOKUP(F121,'PIB Municipios 2021'!F121:$AQ$132,31,FALSE)</f>
        <v>16.180105535079495</v>
      </c>
      <c r="S121" s="78">
        <f>VLOOKUP(F121,'PIB Municipios 2021'!F121:$AQ$132,34,FALSE)</f>
        <v>3.115805345050489</v>
      </c>
      <c r="T121" s="79">
        <f t="shared" si="3"/>
        <v>148.96156602861916</v>
      </c>
      <c r="U121" s="79">
        <f t="shared" si="4"/>
        <v>9.2786690287708479E-4</v>
      </c>
      <c r="V121" s="78">
        <f>VLOOKUP(F121,'PIB Municipios 2021'!F121:$AQ$132,36,FALSE)</f>
        <v>14.76110031172762</v>
      </c>
      <c r="W121" s="79">
        <f>VLOOKUP(F121,'PIB Municipios 2021'!F121:$AQ$132,37,FALSE)</f>
        <v>163.72266634034682</v>
      </c>
      <c r="X121" s="80">
        <f t="shared" si="5"/>
        <v>9.2786690287708447E-4</v>
      </c>
    </row>
    <row r="122" spans="1:24" x14ac:dyDescent="0.25">
      <c r="A122" s="74" t="s">
        <v>19</v>
      </c>
      <c r="B122" s="14" t="s">
        <v>9</v>
      </c>
      <c r="C122" s="74" t="s">
        <v>66</v>
      </c>
      <c r="D122" s="50" t="s">
        <v>21</v>
      </c>
      <c r="E122" s="169" t="s">
        <v>439</v>
      </c>
      <c r="F122" s="75" t="s">
        <v>183</v>
      </c>
      <c r="G122" s="50" t="s">
        <v>309</v>
      </c>
      <c r="H122" s="78">
        <f>VLOOKUP(F122,'PIB Municipios 2021'!F122:$AQ$132,8,FALSE)</f>
        <v>401.95046288263848</v>
      </c>
      <c r="I122" s="78">
        <f>VLOOKUP(F122,'PIB Municipios 2021'!F122:$AQ$132,13,FALSE)</f>
        <v>1.8206230175258173</v>
      </c>
      <c r="J122" s="78">
        <f>VLOOKUP(F122,'PIB Municipios 2021'!F122:$AQ$132,14,FALSE)</f>
        <v>177.8270160562638</v>
      </c>
      <c r="K122" s="78">
        <f>VLOOKUP(F122,'PIB Municipios 2021'!F122:$AQ$132,17,FALSE)</f>
        <v>41.206079688886042</v>
      </c>
      <c r="L122" s="78">
        <f>VLOOKUP(F122,'PIB Municipios 2021'!F122:$AQ$132,20,FALSE)</f>
        <v>111.87918659198982</v>
      </c>
      <c r="M122" s="78">
        <f>VLOOKUP(F122,'PIB Municipios 2021'!F122:$AQ$132,23,FALSE)</f>
        <v>580.64916371569393</v>
      </c>
      <c r="N122" s="78">
        <f>VLOOKUP(F122,'PIB Municipios 2021'!F122:$AQ$132,24,FALSE)</f>
        <v>75.678212510272843</v>
      </c>
      <c r="O122" s="78">
        <f>VLOOKUP(F122,'PIB Municipios 2021'!F122:$AQ$132,25,FALSE)</f>
        <v>76.945666914898325</v>
      </c>
      <c r="P122" s="78">
        <f>VLOOKUP(F122,'PIB Municipios 2021'!F122:$AQ$132,26,FALSE)</f>
        <v>145.40506158286709</v>
      </c>
      <c r="Q122" s="78">
        <f>VLOOKUP(F122,'PIB Municipios 2021'!F122:$AQ$132,27,FALSE)</f>
        <v>239.64698809028528</v>
      </c>
      <c r="R122" s="78">
        <f>VLOOKUP(F122,'PIB Municipios 2021'!F122:$AQ$132,31,FALSE)</f>
        <v>432.51155569188165</v>
      </c>
      <c r="S122" s="78">
        <f>VLOOKUP(F122,'PIB Municipios 2021'!F122:$AQ$132,34,FALSE)</f>
        <v>71.944335503478712</v>
      </c>
      <c r="T122" s="79">
        <f t="shared" si="3"/>
        <v>2357.4643522466818</v>
      </c>
      <c r="U122" s="79">
        <f t="shared" si="4"/>
        <v>1.4684412936032145E-2</v>
      </c>
      <c r="V122" s="78">
        <f>VLOOKUP(F122,'PIB Municipios 2021'!F122:$AQ$132,36,FALSE)</f>
        <v>233.60903562298446</v>
      </c>
      <c r="W122" s="79">
        <f>VLOOKUP(F122,'PIB Municipios 2021'!F122:$AQ$132,37,FALSE)</f>
        <v>2591.0733878696665</v>
      </c>
      <c r="X122" s="80">
        <f t="shared" si="5"/>
        <v>1.4684412936032136E-2</v>
      </c>
    </row>
    <row r="123" spans="1:24" x14ac:dyDescent="0.25">
      <c r="A123" s="74" t="s">
        <v>19</v>
      </c>
      <c r="B123" s="14" t="s">
        <v>9</v>
      </c>
      <c r="C123" s="74" t="s">
        <v>66</v>
      </c>
      <c r="D123" s="50" t="s">
        <v>21</v>
      </c>
      <c r="E123" s="169" t="s">
        <v>439</v>
      </c>
      <c r="F123" s="75" t="s">
        <v>184</v>
      </c>
      <c r="G123" s="50" t="s">
        <v>310</v>
      </c>
      <c r="H123" s="78">
        <f>VLOOKUP(F123,'PIB Municipios 2021'!F123:$AQ$132,8,FALSE)</f>
        <v>371.85212997008529</v>
      </c>
      <c r="I123" s="78">
        <f>VLOOKUP(F123,'PIB Municipios 2021'!F123:$AQ$132,13,FALSE)</f>
        <v>0</v>
      </c>
      <c r="J123" s="78">
        <f>VLOOKUP(F123,'PIB Municipios 2021'!F123:$AQ$132,14,FALSE)</f>
        <v>87.55418500034115</v>
      </c>
      <c r="K123" s="78">
        <f>VLOOKUP(F123,'PIB Municipios 2021'!F123:$AQ$132,17,FALSE)</f>
        <v>13.410310037682999</v>
      </c>
      <c r="L123" s="78">
        <f>VLOOKUP(F123,'PIB Municipios 2021'!F123:$AQ$132,20,FALSE)</f>
        <v>39.53011066853216</v>
      </c>
      <c r="M123" s="78">
        <f>VLOOKUP(F123,'PIB Municipios 2021'!F123:$AQ$132,23,FALSE)</f>
        <v>144.65919303688355</v>
      </c>
      <c r="N123" s="78">
        <f>VLOOKUP(F123,'PIB Municipios 2021'!F123:$AQ$132,24,FALSE)</f>
        <v>24.001216762728156</v>
      </c>
      <c r="O123" s="78">
        <f>VLOOKUP(F123,'PIB Municipios 2021'!F123:$AQ$132,25,FALSE)</f>
        <v>16.623811332980679</v>
      </c>
      <c r="P123" s="78">
        <f>VLOOKUP(F123,'PIB Municipios 2021'!F123:$AQ$132,26,FALSE)</f>
        <v>50.858997549486894</v>
      </c>
      <c r="Q123" s="78">
        <f>VLOOKUP(F123,'PIB Municipios 2021'!F123:$AQ$132,27,FALSE)</f>
        <v>65.364858078814862</v>
      </c>
      <c r="R123" s="78">
        <f>VLOOKUP(F123,'PIB Municipios 2021'!F123:$AQ$132,31,FALSE)</f>
        <v>106.33221505176348</v>
      </c>
      <c r="S123" s="78">
        <f>VLOOKUP(F123,'PIB Municipios 2021'!F123:$AQ$132,34,FALSE)</f>
        <v>20.314800993373112</v>
      </c>
      <c r="T123" s="79">
        <f t="shared" si="3"/>
        <v>940.50182848267241</v>
      </c>
      <c r="U123" s="79">
        <f t="shared" si="4"/>
        <v>5.8582931289591373E-3</v>
      </c>
      <c r="V123" s="78">
        <f>VLOOKUP(F123,'PIB Municipios 2021'!F123:$AQ$132,36,FALSE)</f>
        <v>93.197475051576291</v>
      </c>
      <c r="W123" s="79">
        <f>VLOOKUP(F123,'PIB Municipios 2021'!F123:$AQ$132,37,FALSE)</f>
        <v>1033.6993035342487</v>
      </c>
      <c r="X123" s="80">
        <f t="shared" si="5"/>
        <v>5.8582931289591338E-3</v>
      </c>
    </row>
    <row r="124" spans="1:24" x14ac:dyDescent="0.25">
      <c r="A124" s="74" t="s">
        <v>19</v>
      </c>
      <c r="B124" s="14" t="s">
        <v>9</v>
      </c>
      <c r="C124" s="74" t="s">
        <v>66</v>
      </c>
      <c r="D124" s="50" t="s">
        <v>21</v>
      </c>
      <c r="E124" s="169" t="s">
        <v>439</v>
      </c>
      <c r="F124" s="75" t="s">
        <v>185</v>
      </c>
      <c r="G124" s="50" t="s">
        <v>311</v>
      </c>
      <c r="H124" s="78">
        <f>VLOOKUP(F124,'PIB Municipios 2021'!F124:$AQ$132,8,FALSE)</f>
        <v>245.90261149764473</v>
      </c>
      <c r="I124" s="78">
        <f>VLOOKUP(F124,'PIB Municipios 2021'!F124:$AQ$132,13,FALSE)</f>
        <v>0</v>
      </c>
      <c r="J124" s="78">
        <f>VLOOKUP(F124,'PIB Municipios 2021'!F124:$AQ$132,14,FALSE)</f>
        <v>29.53675924617038</v>
      </c>
      <c r="K124" s="78">
        <f>VLOOKUP(F124,'PIB Municipios 2021'!F124:$AQ$132,17,FALSE)</f>
        <v>13.557046841578558</v>
      </c>
      <c r="L124" s="78">
        <f>VLOOKUP(F124,'PIB Municipios 2021'!F124:$AQ$132,20,FALSE)</f>
        <v>44.260969610224343</v>
      </c>
      <c r="M124" s="78">
        <f>VLOOKUP(F124,'PIB Municipios 2021'!F124:$AQ$132,23,FALSE)</f>
        <v>151.60842357480587</v>
      </c>
      <c r="N124" s="78">
        <f>VLOOKUP(F124,'PIB Municipios 2021'!F124:$AQ$132,24,FALSE)</f>
        <v>29.981948523818158</v>
      </c>
      <c r="O124" s="78">
        <f>VLOOKUP(F124,'PIB Municipios 2021'!F124:$AQ$132,25,FALSE)</f>
        <v>23.737381941037587</v>
      </c>
      <c r="P124" s="78">
        <f>VLOOKUP(F124,'PIB Municipios 2021'!F124:$AQ$132,26,FALSE)</f>
        <v>53.093443354907102</v>
      </c>
      <c r="Q124" s="78">
        <f>VLOOKUP(F124,'PIB Municipios 2021'!F124:$AQ$132,27,FALSE)</f>
        <v>62.881926102722659</v>
      </c>
      <c r="R124" s="78">
        <f>VLOOKUP(F124,'PIB Municipios 2021'!F124:$AQ$132,31,FALSE)</f>
        <v>114.80721794169321</v>
      </c>
      <c r="S124" s="78">
        <f>VLOOKUP(F124,'PIB Municipios 2021'!F124:$AQ$132,34,FALSE)</f>
        <v>34.605257255391209</v>
      </c>
      <c r="T124" s="79">
        <f t="shared" si="3"/>
        <v>803.97298588999377</v>
      </c>
      <c r="U124" s="79">
        <f t="shared" si="4"/>
        <v>5.007868434138708E-3</v>
      </c>
      <c r="V124" s="78">
        <f>VLOOKUP(F124,'PIB Municipios 2021'!F124:$AQ$132,36,FALSE)</f>
        <v>79.668374930761189</v>
      </c>
      <c r="W124" s="79">
        <f>VLOOKUP(F124,'PIB Municipios 2021'!F124:$AQ$132,37,FALSE)</f>
        <v>883.64136082075504</v>
      </c>
      <c r="X124" s="80">
        <f t="shared" si="5"/>
        <v>5.0078684341387045E-3</v>
      </c>
    </row>
    <row r="125" spans="1:24" x14ac:dyDescent="0.25">
      <c r="A125" s="74" t="s">
        <v>19</v>
      </c>
      <c r="B125" s="14" t="s">
        <v>9</v>
      </c>
      <c r="C125" s="74" t="s">
        <v>66</v>
      </c>
      <c r="D125" s="50" t="s">
        <v>21</v>
      </c>
      <c r="E125" s="169" t="s">
        <v>439</v>
      </c>
      <c r="F125" s="75" t="s">
        <v>186</v>
      </c>
      <c r="G125" s="50" t="s">
        <v>312</v>
      </c>
      <c r="H125" s="78">
        <f>VLOOKUP(F125,'PIB Municipios 2021'!F125:$AQ$132,8,FALSE)</f>
        <v>76.204244996754937</v>
      </c>
      <c r="I125" s="78">
        <f>VLOOKUP(F125,'PIB Municipios 2021'!F125:$AQ$132,13,FALSE)</f>
        <v>10.711034490969711</v>
      </c>
      <c r="J125" s="78">
        <f>VLOOKUP(F125,'PIB Municipios 2021'!F125:$AQ$132,14,FALSE)</f>
        <v>12.197678800295225</v>
      </c>
      <c r="K125" s="78">
        <f>VLOOKUP(F125,'PIB Municipios 2021'!F125:$AQ$132,17,FALSE)</f>
        <v>2.9236230584912795</v>
      </c>
      <c r="L125" s="78">
        <f>VLOOKUP(F125,'PIB Municipios 2021'!F125:$AQ$132,20,FALSE)</f>
        <v>35.805174396326095</v>
      </c>
      <c r="M125" s="78">
        <f>VLOOKUP(F125,'PIB Municipios 2021'!F125:$AQ$132,23,FALSE)</f>
        <v>43.175316694392848</v>
      </c>
      <c r="N125" s="78">
        <f>VLOOKUP(F125,'PIB Municipios 2021'!F125:$AQ$132,24,FALSE)</f>
        <v>5.300885675790763</v>
      </c>
      <c r="O125" s="78">
        <f>VLOOKUP(F125,'PIB Municipios 2021'!F125:$AQ$132,25,FALSE)</f>
        <v>1.7421346048066753</v>
      </c>
      <c r="P125" s="78">
        <f>VLOOKUP(F125,'PIB Municipios 2021'!F125:$AQ$132,26,FALSE)</f>
        <v>11.820962231599029</v>
      </c>
      <c r="Q125" s="78">
        <f>VLOOKUP(F125,'PIB Municipios 2021'!F125:$AQ$132,27,FALSE)</f>
        <v>19.239785059484714</v>
      </c>
      <c r="R125" s="78">
        <f>VLOOKUP(F125,'PIB Municipios 2021'!F125:$AQ$132,31,FALSE)</f>
        <v>47.792972872707914</v>
      </c>
      <c r="S125" s="78">
        <f>VLOOKUP(F125,'PIB Municipios 2021'!F125:$AQ$132,34,FALSE)</f>
        <v>5.009405607402325</v>
      </c>
      <c r="T125" s="79">
        <f t="shared" si="3"/>
        <v>271.92321848902145</v>
      </c>
      <c r="U125" s="79">
        <f t="shared" si="4"/>
        <v>1.6937829084805844E-3</v>
      </c>
      <c r="V125" s="78">
        <f>VLOOKUP(F125,'PIB Municipios 2021'!F125:$AQ$132,36,FALSE)</f>
        <v>26.94578213841487</v>
      </c>
      <c r="W125" s="79">
        <f>VLOOKUP(F125,'PIB Municipios 2021'!F125:$AQ$132,37,FALSE)</f>
        <v>298.86900062743644</v>
      </c>
      <c r="X125" s="80">
        <f t="shared" si="5"/>
        <v>1.6937829084805842E-3</v>
      </c>
    </row>
    <row r="126" spans="1:24" x14ac:dyDescent="0.25">
      <c r="A126" s="74" t="s">
        <v>19</v>
      </c>
      <c r="B126" s="14" t="s">
        <v>9</v>
      </c>
      <c r="C126" s="74" t="s">
        <v>66</v>
      </c>
      <c r="D126" s="50" t="s">
        <v>21</v>
      </c>
      <c r="E126" s="169" t="s">
        <v>446</v>
      </c>
      <c r="F126" s="75" t="s">
        <v>187</v>
      </c>
      <c r="G126" s="50" t="s">
        <v>313</v>
      </c>
      <c r="H126" s="78">
        <f>VLOOKUP(F126,'PIB Municipios 2021'!F126:$AQ$132,8,FALSE)</f>
        <v>589.82547107304401</v>
      </c>
      <c r="I126" s="78">
        <f>VLOOKUP(F126,'PIB Municipios 2021'!F126:$AQ$132,13,FALSE)</f>
        <v>0</v>
      </c>
      <c r="J126" s="78">
        <f>VLOOKUP(F126,'PIB Municipios 2021'!F126:$AQ$132,14,FALSE)</f>
        <v>105.10939523743662</v>
      </c>
      <c r="K126" s="78">
        <f>VLOOKUP(F126,'PIB Municipios 2021'!F126:$AQ$132,17,FALSE)</f>
        <v>25.852404373100143</v>
      </c>
      <c r="L126" s="78">
        <f>VLOOKUP(F126,'PIB Municipios 2021'!F126:$AQ$132,20,FALSE)</f>
        <v>109.93089146620134</v>
      </c>
      <c r="M126" s="78">
        <f>VLOOKUP(F126,'PIB Municipios 2021'!F126:$AQ$132,23,FALSE)</f>
        <v>381.12095611996017</v>
      </c>
      <c r="N126" s="78">
        <f>VLOOKUP(F126,'PIB Municipios 2021'!F126:$AQ$132,24,FALSE)</f>
        <v>57.411198784635239</v>
      </c>
      <c r="O126" s="78">
        <f>VLOOKUP(F126,'PIB Municipios 2021'!F126:$AQ$132,25,FALSE)</f>
        <v>30.865574166147027</v>
      </c>
      <c r="P126" s="78">
        <f>VLOOKUP(F126,'PIB Municipios 2021'!F126:$AQ$132,26,FALSE)</f>
        <v>109.05014096422256</v>
      </c>
      <c r="Q126" s="78">
        <f>VLOOKUP(F126,'PIB Municipios 2021'!F126:$AQ$132,27,FALSE)</f>
        <v>182.34211400888137</v>
      </c>
      <c r="R126" s="78">
        <f>VLOOKUP(F126,'PIB Municipios 2021'!F126:$AQ$132,31,FALSE)</f>
        <v>482.51996468165532</v>
      </c>
      <c r="S126" s="78">
        <f>VLOOKUP(F126,'PIB Municipios 2021'!F126:$AQ$132,34,FALSE)</f>
        <v>55.348010038221361</v>
      </c>
      <c r="T126" s="79">
        <f t="shared" si="3"/>
        <v>2129.376120913505</v>
      </c>
      <c r="U126" s="79">
        <f t="shared" si="4"/>
        <v>1.3263673839148815E-2</v>
      </c>
      <c r="V126" s="78">
        <f>VLOOKUP(F126,'PIB Municipios 2021'!F126:$AQ$132,36,FALSE)</f>
        <v>211.00700912450691</v>
      </c>
      <c r="W126" s="79">
        <f>VLOOKUP(F126,'PIB Municipios 2021'!F126:$AQ$132,37,FALSE)</f>
        <v>2340.383130038012</v>
      </c>
      <c r="X126" s="80">
        <f t="shared" si="5"/>
        <v>1.3263673839148808E-2</v>
      </c>
    </row>
    <row r="127" spans="1:24" x14ac:dyDescent="0.25">
      <c r="A127" s="74" t="s">
        <v>19</v>
      </c>
      <c r="B127" s="14" t="s">
        <v>9</v>
      </c>
      <c r="C127" s="74" t="s">
        <v>67</v>
      </c>
      <c r="D127" s="51" t="s">
        <v>5</v>
      </c>
      <c r="E127" s="169" t="s">
        <v>439</v>
      </c>
      <c r="F127" s="75" t="s">
        <v>188</v>
      </c>
      <c r="G127" s="50" t="s">
        <v>314</v>
      </c>
      <c r="H127" s="78">
        <f>VLOOKUP(F127,'PIB Municipios 2021'!F127:$AQ$132,8,FALSE)</f>
        <v>60.74627950744712</v>
      </c>
      <c r="I127" s="78">
        <f>VLOOKUP(F127,'PIB Municipios 2021'!F127:$AQ$132,13,FALSE)</f>
        <v>0</v>
      </c>
      <c r="J127" s="78">
        <f>VLOOKUP(F127,'PIB Municipios 2021'!F127:$AQ$132,14,FALSE)</f>
        <v>8.2751982060229121</v>
      </c>
      <c r="K127" s="78">
        <f>VLOOKUP(F127,'PIB Municipios 2021'!F127:$AQ$132,17,FALSE)</f>
        <v>3.6571932322597753</v>
      </c>
      <c r="L127" s="78">
        <f>VLOOKUP(F127,'PIB Municipios 2021'!F127:$AQ$132,20,FALSE)</f>
        <v>18.832538543981819</v>
      </c>
      <c r="M127" s="78">
        <f>VLOOKUP(F127,'PIB Municipios 2021'!F127:$AQ$132,23,FALSE)</f>
        <v>66.54681732338932</v>
      </c>
      <c r="N127" s="78">
        <f>VLOOKUP(F127,'PIB Municipios 2021'!F127:$AQ$132,24,FALSE)</f>
        <v>10.146442450098684</v>
      </c>
      <c r="O127" s="78">
        <f>VLOOKUP(F127,'PIB Municipios 2021'!F127:$AQ$132,25,FALSE)</f>
        <v>2.3641388847982392</v>
      </c>
      <c r="P127" s="78">
        <f>VLOOKUP(F127,'PIB Municipios 2021'!F127:$AQ$132,26,FALSE)</f>
        <v>20.057654450010634</v>
      </c>
      <c r="Q127" s="78">
        <f>VLOOKUP(F127,'PIB Municipios 2021'!F127:$AQ$132,27,FALSE)</f>
        <v>27.232653356447575</v>
      </c>
      <c r="R127" s="78">
        <f>VLOOKUP(F127,'PIB Municipios 2021'!F127:$AQ$132,31,FALSE)</f>
        <v>75.134929961226817</v>
      </c>
      <c r="S127" s="78">
        <f>VLOOKUP(F127,'PIB Municipios 2021'!F127:$AQ$132,34,FALSE)</f>
        <v>16.563106762822731</v>
      </c>
      <c r="T127" s="79">
        <f t="shared" si="3"/>
        <v>309.55695267850558</v>
      </c>
      <c r="U127" s="79">
        <f t="shared" si="4"/>
        <v>1.9281997269731297E-3</v>
      </c>
      <c r="V127" s="78">
        <f>VLOOKUP(F127,'PIB Municipios 2021'!F127:$AQ$132,36,FALSE)</f>
        <v>30.675034859678146</v>
      </c>
      <c r="W127" s="79">
        <f>VLOOKUP(F127,'PIB Municipios 2021'!F127:$AQ$132,37,FALSE)</f>
        <v>340.23198753818377</v>
      </c>
      <c r="X127" s="80">
        <f t="shared" si="5"/>
        <v>1.9281997269731286E-3</v>
      </c>
    </row>
    <row r="128" spans="1:24" x14ac:dyDescent="0.25">
      <c r="A128" s="74" t="s">
        <v>19</v>
      </c>
      <c r="B128" s="14" t="s">
        <v>9</v>
      </c>
      <c r="C128" s="74" t="s">
        <v>67</v>
      </c>
      <c r="D128" s="51" t="s">
        <v>5</v>
      </c>
      <c r="E128" s="169" t="s">
        <v>439</v>
      </c>
      <c r="F128" s="75" t="s">
        <v>189</v>
      </c>
      <c r="G128" s="50" t="s">
        <v>315</v>
      </c>
      <c r="H128" s="78">
        <f>VLOOKUP(F128,'PIB Municipios 2021'!F128:$AQ$132,8,FALSE)</f>
        <v>163.86163013762524</v>
      </c>
      <c r="I128" s="78">
        <f>VLOOKUP(F128,'PIB Municipios 2021'!F128:$AQ$132,13,FALSE)</f>
        <v>0</v>
      </c>
      <c r="J128" s="78">
        <f>VLOOKUP(F128,'PIB Municipios 2021'!F128:$AQ$132,14,FALSE)</f>
        <v>10.338721387639493</v>
      </c>
      <c r="K128" s="78">
        <f>VLOOKUP(F128,'PIB Municipios 2021'!F128:$AQ$132,17,FALSE)</f>
        <v>6.1127758853873502</v>
      </c>
      <c r="L128" s="78">
        <f>VLOOKUP(F128,'PIB Municipios 2021'!F128:$AQ$132,20,FALSE)</f>
        <v>50.453420590834355</v>
      </c>
      <c r="M128" s="78">
        <f>VLOOKUP(F128,'PIB Municipios 2021'!F128:$AQ$132,23,FALSE)</f>
        <v>118.9992048531619</v>
      </c>
      <c r="N128" s="78">
        <f>VLOOKUP(F128,'PIB Municipios 2021'!F128:$AQ$132,24,FALSE)</f>
        <v>15.171159513840802</v>
      </c>
      <c r="O128" s="78">
        <f>VLOOKUP(F128,'PIB Municipios 2021'!F128:$AQ$132,25,FALSE)</f>
        <v>4.1805388161265675</v>
      </c>
      <c r="P128" s="78">
        <f>VLOOKUP(F128,'PIB Municipios 2021'!F128:$AQ$132,26,FALSE)</f>
        <v>34.124421311219443</v>
      </c>
      <c r="Q128" s="78">
        <f>VLOOKUP(F128,'PIB Municipios 2021'!F128:$AQ$132,27,FALSE)</f>
        <v>48.455654245772948</v>
      </c>
      <c r="R128" s="78">
        <f>VLOOKUP(F128,'PIB Municipios 2021'!F128:$AQ$132,31,FALSE)</f>
        <v>130.33840444986521</v>
      </c>
      <c r="S128" s="78">
        <f>VLOOKUP(F128,'PIB Municipios 2021'!F128:$AQ$132,34,FALSE)</f>
        <v>13.918399857050051</v>
      </c>
      <c r="T128" s="79">
        <f t="shared" si="3"/>
        <v>595.95433104852339</v>
      </c>
      <c r="U128" s="79">
        <f t="shared" si="4"/>
        <v>3.7121407497819939E-3</v>
      </c>
      <c r="V128" s="78">
        <f>VLOOKUP(F128,'PIB Municipios 2021'!F128:$AQ$132,36,FALSE)</f>
        <v>59.055109961220957</v>
      </c>
      <c r="W128" s="79">
        <f>VLOOKUP(F128,'PIB Municipios 2021'!F128:$AQ$132,37,FALSE)</f>
        <v>655.00944100974425</v>
      </c>
      <c r="X128" s="80">
        <f t="shared" si="5"/>
        <v>3.7121407497819909E-3</v>
      </c>
    </row>
    <row r="129" spans="1:24" x14ac:dyDescent="0.25">
      <c r="A129" s="74" t="s">
        <v>19</v>
      </c>
      <c r="B129" s="14" t="s">
        <v>9</v>
      </c>
      <c r="C129" s="74" t="s">
        <v>67</v>
      </c>
      <c r="D129" s="51" t="s">
        <v>5</v>
      </c>
      <c r="E129" s="169" t="s">
        <v>439</v>
      </c>
      <c r="F129" s="75" t="s">
        <v>190</v>
      </c>
      <c r="G129" s="50" t="s">
        <v>316</v>
      </c>
      <c r="H129" s="78">
        <f>VLOOKUP(F129,'PIB Municipios 2021'!F129:$AQ$132,8,FALSE)</f>
        <v>47.390524995945036</v>
      </c>
      <c r="I129" s="78">
        <f>VLOOKUP(F129,'PIB Municipios 2021'!F129:$AQ$132,13,FALSE)</f>
        <v>0</v>
      </c>
      <c r="J129" s="78">
        <f>VLOOKUP(F129,'PIB Municipios 2021'!F129:$AQ$132,14,FALSE)</f>
        <v>29.860610725896255</v>
      </c>
      <c r="K129" s="78">
        <f>VLOOKUP(F129,'PIB Municipios 2021'!F129:$AQ$132,17,FALSE)</f>
        <v>2.2808755967567813</v>
      </c>
      <c r="L129" s="78">
        <f>VLOOKUP(F129,'PIB Municipios 2021'!F129:$AQ$132,20,FALSE)</f>
        <v>24.350744611071942</v>
      </c>
      <c r="M129" s="78">
        <f>VLOOKUP(F129,'PIB Municipios 2021'!F129:$AQ$132,23,FALSE)</f>
        <v>32.362080882126406</v>
      </c>
      <c r="N129" s="78">
        <f>VLOOKUP(F129,'PIB Municipios 2021'!F129:$AQ$132,24,FALSE)</f>
        <v>6.8385553580451059</v>
      </c>
      <c r="O129" s="78">
        <f>VLOOKUP(F129,'PIB Municipios 2021'!F129:$AQ$132,25,FALSE)</f>
        <v>0.80057316927357858</v>
      </c>
      <c r="P129" s="78">
        <f>VLOOKUP(F129,'PIB Municipios 2021'!F129:$AQ$132,26,FALSE)</f>
        <v>11.00407194603695</v>
      </c>
      <c r="Q129" s="78">
        <f>VLOOKUP(F129,'PIB Municipios 2021'!F129:$AQ$132,27,FALSE)</f>
        <v>19.836459984772141</v>
      </c>
      <c r="R129" s="78">
        <f>VLOOKUP(F129,'PIB Municipios 2021'!F129:$AQ$132,31,FALSE)</f>
        <v>50.584416201600277</v>
      </c>
      <c r="S129" s="78">
        <f>VLOOKUP(F129,'PIB Municipios 2021'!F129:$AQ$132,34,FALSE)</f>
        <v>11.604549316053067</v>
      </c>
      <c r="T129" s="79">
        <f t="shared" si="3"/>
        <v>236.91346278757757</v>
      </c>
      <c r="U129" s="79">
        <f t="shared" si="4"/>
        <v>1.4757105931899339E-3</v>
      </c>
      <c r="V129" s="78">
        <f>VLOOKUP(F129,'PIB Municipios 2021'!F129:$AQ$132,36,FALSE)</f>
        <v>23.476548230798681</v>
      </c>
      <c r="W129" s="79">
        <f>VLOOKUP(F129,'PIB Municipios 2021'!F129:$AQ$132,37,FALSE)</f>
        <v>260.39001101837624</v>
      </c>
      <c r="X129" s="80">
        <f t="shared" si="5"/>
        <v>1.4757105931899328E-3</v>
      </c>
    </row>
    <row r="130" spans="1:24" x14ac:dyDescent="0.25">
      <c r="A130" s="74" t="s">
        <v>19</v>
      </c>
      <c r="B130" s="14" t="s">
        <v>9</v>
      </c>
      <c r="C130" s="74" t="s">
        <v>67</v>
      </c>
      <c r="D130" s="51" t="s">
        <v>5</v>
      </c>
      <c r="E130" s="169" t="s">
        <v>439</v>
      </c>
      <c r="F130" s="75" t="s">
        <v>191</v>
      </c>
      <c r="G130" s="50" t="s">
        <v>317</v>
      </c>
      <c r="H130" s="78">
        <f>VLOOKUP(F130,'PIB Municipios 2021'!F130:$AQ$132,8,FALSE)</f>
        <v>42.568025223437559</v>
      </c>
      <c r="I130" s="78">
        <f>VLOOKUP(F130,'PIB Municipios 2021'!F130:$AQ$132,13,FALSE)</f>
        <v>0</v>
      </c>
      <c r="J130" s="78">
        <f>VLOOKUP(F130,'PIB Municipios 2021'!F130:$AQ$132,14,FALSE)</f>
        <v>10.723155091053568</v>
      </c>
      <c r="K130" s="78">
        <f>VLOOKUP(F130,'PIB Municipios 2021'!F130:$AQ$132,17,FALSE)</f>
        <v>5.733588485680202</v>
      </c>
      <c r="L130" s="78">
        <f>VLOOKUP(F130,'PIB Municipios 2021'!F130:$AQ$132,20,FALSE)</f>
        <v>16.471476889773545</v>
      </c>
      <c r="M130" s="78">
        <f>VLOOKUP(F130,'PIB Municipios 2021'!F130:$AQ$132,23,FALSE)</f>
        <v>71.198129139510201</v>
      </c>
      <c r="N130" s="78">
        <f>VLOOKUP(F130,'PIB Municipios 2021'!F130:$AQ$132,24,FALSE)</f>
        <v>13.91208181960428</v>
      </c>
      <c r="O130" s="78">
        <f>VLOOKUP(F130,'PIB Municipios 2021'!F130:$AQ$132,25,FALSE)</f>
        <v>1.850316399976597</v>
      </c>
      <c r="P130" s="78">
        <f>VLOOKUP(F130,'PIB Municipios 2021'!F130:$AQ$132,26,FALSE)</f>
        <v>20.443571196626028</v>
      </c>
      <c r="Q130" s="78">
        <f>VLOOKUP(F130,'PIB Municipios 2021'!F130:$AQ$132,27,FALSE)</f>
        <v>33.56405108732428</v>
      </c>
      <c r="R130" s="78">
        <f>VLOOKUP(F130,'PIB Municipios 2021'!F130:$AQ$132,31,FALSE)</f>
        <v>92.891224235114635</v>
      </c>
      <c r="S130" s="78">
        <f>VLOOKUP(F130,'PIB Municipios 2021'!F130:$AQ$132,34,FALSE)</f>
        <v>10.231012771892077</v>
      </c>
      <c r="T130" s="79">
        <f t="shared" si="3"/>
        <v>319.586632339993</v>
      </c>
      <c r="U130" s="79">
        <f t="shared" si="4"/>
        <v>1.9906736123682768E-3</v>
      </c>
      <c r="V130" s="78">
        <f>VLOOKUP(F130,'PIB Municipios 2021'!F130:$AQ$132,36,FALSE)</f>
        <v>31.668909397418073</v>
      </c>
      <c r="W130" s="79">
        <f>VLOOKUP(F130,'PIB Municipios 2021'!F130:$AQ$132,37,FALSE)</f>
        <v>351.25554173741108</v>
      </c>
      <c r="X130" s="80">
        <f t="shared" si="5"/>
        <v>1.9906736123682755E-3</v>
      </c>
    </row>
    <row r="131" spans="1:24" x14ac:dyDescent="0.25">
      <c r="A131" s="74" t="s">
        <v>19</v>
      </c>
      <c r="B131" s="14" t="s">
        <v>9</v>
      </c>
      <c r="C131" s="74" t="s">
        <v>68</v>
      </c>
      <c r="D131" s="51" t="s">
        <v>42</v>
      </c>
      <c r="E131" s="169" t="s">
        <v>439</v>
      </c>
      <c r="F131" s="75" t="s">
        <v>192</v>
      </c>
      <c r="G131" s="50" t="s">
        <v>318</v>
      </c>
      <c r="H131" s="78">
        <f>VLOOKUP(F131,'PIB Municipios 2021'!F131:$AQ$132,8,FALSE)</f>
        <v>5.2369266886508798</v>
      </c>
      <c r="I131" s="78">
        <f>VLOOKUP(F131,'PIB Municipios 2021'!F131:$AQ$132,13,FALSE)</f>
        <v>0</v>
      </c>
      <c r="J131" s="78">
        <f>VLOOKUP(F131,'PIB Municipios 2021'!F131:$AQ$132,14,FALSE)</f>
        <v>0.12430637292211914</v>
      </c>
      <c r="K131" s="78">
        <f>VLOOKUP(F131,'PIB Municipios 2021'!F131:$AQ$132,17,FALSE)</f>
        <v>0.3213234470766459</v>
      </c>
      <c r="L131" s="78">
        <f>VLOOKUP(F131,'PIB Municipios 2021'!F131:$AQ$132,20,FALSE)</f>
        <v>1.6016685173496945</v>
      </c>
      <c r="M131" s="78">
        <f>VLOOKUP(F131,'PIB Municipios 2021'!F131:$AQ$132,23,FALSE)</f>
        <v>4.53123054335465</v>
      </c>
      <c r="N131" s="78">
        <f>VLOOKUP(F131,'PIB Municipios 2021'!F131:$AQ$132,24,FALSE)</f>
        <v>1.529505843735834</v>
      </c>
      <c r="O131" s="78">
        <f>VLOOKUP(F131,'PIB Municipios 2021'!F131:$AQ$132,25,FALSE)</f>
        <v>0.13930382280103271</v>
      </c>
      <c r="P131" s="78">
        <f>VLOOKUP(F131,'PIB Municipios 2021'!F131:$AQ$132,26,FALSE)</f>
        <v>3.2479082525331791</v>
      </c>
      <c r="Q131" s="78">
        <f>VLOOKUP(F131,'PIB Municipios 2021'!F131:$AQ$132,27,FALSE)</f>
        <v>5.8088623773322352</v>
      </c>
      <c r="R131" s="78">
        <f>VLOOKUP(F131,'PIB Municipios 2021'!F131:$AQ$132,31,FALSE)</f>
        <v>21.538660192645246</v>
      </c>
      <c r="S131" s="78">
        <f>VLOOKUP(F131,'PIB Municipios 2021'!F131:$AQ$132,34,FALSE)</f>
        <v>1.4158939093363108</v>
      </c>
      <c r="T131" s="79">
        <f t="shared" si="3"/>
        <v>45.495589967737828</v>
      </c>
      <c r="U131" s="79">
        <f t="shared" si="4"/>
        <v>2.8338754272911145E-4</v>
      </c>
      <c r="V131" s="78">
        <f>VLOOKUP(F131,'PIB Municipios 2021'!F131:$AQ$132,36,FALSE)</f>
        <v>4.5083103323845473</v>
      </c>
      <c r="W131" s="79">
        <f>VLOOKUP(F131,'PIB Municipios 2021'!F131:$AQ$132,37,FALSE)</f>
        <v>50.003900300122375</v>
      </c>
      <c r="X131" s="80">
        <f t="shared" si="5"/>
        <v>2.8338754272911129E-4</v>
      </c>
    </row>
    <row r="132" spans="1:24" ht="15.75" thickBot="1" x14ac:dyDescent="0.3">
      <c r="A132" s="86" t="s">
        <v>19</v>
      </c>
      <c r="B132" s="49" t="s">
        <v>9</v>
      </c>
      <c r="C132" s="86" t="s">
        <v>68</v>
      </c>
      <c r="D132" s="87" t="s">
        <v>42</v>
      </c>
      <c r="E132" s="169" t="s">
        <v>439</v>
      </c>
      <c r="F132" s="88" t="s">
        <v>193</v>
      </c>
      <c r="G132" s="89" t="s">
        <v>319</v>
      </c>
      <c r="H132" s="90">
        <f>VLOOKUP(F132,'PIB Municipios 2021'!F132:$AQ$132,8,FALSE)</f>
        <v>24.442541803585417</v>
      </c>
      <c r="I132" s="90">
        <f>VLOOKUP(F132,'PIB Municipios 2021'!F132:$AQ$132,13,FALSE)</f>
        <v>0.23929971646781106</v>
      </c>
      <c r="J132" s="90">
        <f>VLOOKUP(F132,'PIB Municipios 2021'!F132:$AQ$132,14,FALSE)</f>
        <v>0</v>
      </c>
      <c r="K132" s="90">
        <f>VLOOKUP(F132,'PIB Municipios 2021'!F132:$AQ$132,17,FALSE)</f>
        <v>0.15694634283861386</v>
      </c>
      <c r="L132" s="90">
        <f>VLOOKUP(F132,'PIB Municipios 2021'!F132:$AQ$132,20,FALSE)</f>
        <v>14.201945339227954</v>
      </c>
      <c r="M132" s="90">
        <f>VLOOKUP(F132,'PIB Municipios 2021'!F132:$AQ$132,23,FALSE)</f>
        <v>17.939708979598535</v>
      </c>
      <c r="N132" s="90">
        <f>VLOOKUP(F132,'PIB Municipios 2021'!F132:$AQ$132,24,FALSE)</f>
        <v>2.7338126418010655</v>
      </c>
      <c r="O132" s="90">
        <f>VLOOKUP(F132,'PIB Municipios 2021'!F132:$AQ$132,25,FALSE)</f>
        <v>0.12419289964973423</v>
      </c>
      <c r="P132" s="90">
        <f>VLOOKUP(F132,'PIB Municipios 2021'!F132:$AQ$132,26,FALSE)</f>
        <v>6.1441211999150624</v>
      </c>
      <c r="Q132" s="90">
        <f>VLOOKUP(F132,'PIB Municipios 2021'!F132:$AQ$132,27,FALSE)</f>
        <v>10.706775992697208</v>
      </c>
      <c r="R132" s="90">
        <f>VLOOKUP(F132,'PIB Municipios 2021'!F132:$AQ$132,31,FALSE)</f>
        <v>32.262917235609713</v>
      </c>
      <c r="S132" s="90">
        <f>VLOOKUP(F132,'PIB Municipios 2021'!F132:$AQ$132,34,FALSE)</f>
        <v>3.202666989234733</v>
      </c>
      <c r="T132" s="91">
        <f t="shared" si="3"/>
        <v>112.15492914062582</v>
      </c>
      <c r="U132" s="91">
        <f t="shared" si="4"/>
        <v>6.9860199189983004E-4</v>
      </c>
      <c r="V132" s="90">
        <f>VLOOKUP(F132,'PIB Municipios 2021'!F132:$AQ$132,36,FALSE)</f>
        <v>11.113807431249837</v>
      </c>
      <c r="W132" s="91">
        <f>VLOOKUP(F132,'PIB Municipios 2021'!F132:$AQ$132,37,FALSE)</f>
        <v>123.26873657187568</v>
      </c>
      <c r="X132" s="92">
        <f t="shared" si="5"/>
        <v>6.9860199189982961E-4</v>
      </c>
    </row>
    <row r="133" spans="1:24" ht="15.75" thickBot="1" x14ac:dyDescent="0.3">
      <c r="A133" s="306" t="s">
        <v>329</v>
      </c>
      <c r="B133" s="307"/>
      <c r="C133" s="307"/>
      <c r="D133" s="307"/>
      <c r="E133" s="307"/>
      <c r="F133" s="307"/>
      <c r="G133" s="307"/>
      <c r="H133" s="93">
        <f t="shared" ref="H133:X133" si="6">SUM(H8:H132)</f>
        <v>12091.421092141578</v>
      </c>
      <c r="I133" s="93">
        <f t="shared" si="6"/>
        <v>5527.7830241489373</v>
      </c>
      <c r="J133" s="93">
        <f t="shared" si="6"/>
        <v>26076.375281717046</v>
      </c>
      <c r="K133" s="93">
        <f t="shared" si="6"/>
        <v>8081.3928587061155</v>
      </c>
      <c r="L133" s="93">
        <f t="shared" si="6"/>
        <v>10178.598960225563</v>
      </c>
      <c r="M133" s="93">
        <f t="shared" si="6"/>
        <v>30493.484831769467</v>
      </c>
      <c r="N133" s="93">
        <f t="shared" si="6"/>
        <v>4656.678870656202</v>
      </c>
      <c r="O133" s="93">
        <f t="shared" si="6"/>
        <v>8589.9940278983995</v>
      </c>
      <c r="P133" s="93">
        <f t="shared" si="6"/>
        <v>14735.035405514551</v>
      </c>
      <c r="Q133" s="93">
        <f t="shared" si="6"/>
        <v>15247.094489774063</v>
      </c>
      <c r="R133" s="93">
        <f t="shared" si="6"/>
        <v>20224.164483704411</v>
      </c>
      <c r="S133" s="93">
        <f t="shared" si="6"/>
        <v>4639.9310927732658</v>
      </c>
      <c r="T133" s="93">
        <f t="shared" si="6"/>
        <v>160541.95441902964</v>
      </c>
      <c r="U133" s="94">
        <f t="shared" si="6"/>
        <v>0.99999999999999978</v>
      </c>
      <c r="V133" s="93">
        <f t="shared" si="6"/>
        <v>15908.639769300007</v>
      </c>
      <c r="W133" s="93">
        <f t="shared" si="6"/>
        <v>176450.59418832976</v>
      </c>
      <c r="X133" s="95">
        <f t="shared" si="6"/>
        <v>0.99999999999999944</v>
      </c>
    </row>
    <row r="136" spans="1:24" x14ac:dyDescent="0.25">
      <c r="F136" s="315" t="s">
        <v>423</v>
      </c>
      <c r="G136" s="315"/>
      <c r="H136" s="315"/>
      <c r="I136" s="315"/>
      <c r="J136" s="315"/>
      <c r="K136" s="315"/>
      <c r="L136" s="315"/>
      <c r="M136" s="315"/>
      <c r="N136" s="315"/>
      <c r="O136" s="315"/>
      <c r="P136" s="315"/>
      <c r="Q136" s="315"/>
      <c r="R136" s="315"/>
      <c r="S136" s="315"/>
      <c r="T136" s="315"/>
      <c r="U136" s="315"/>
      <c r="V136" s="315"/>
      <c r="W136" s="315"/>
      <c r="X136" s="315"/>
    </row>
    <row r="137" spans="1:24" x14ac:dyDescent="0.25">
      <c r="F137" s="316" t="s">
        <v>478</v>
      </c>
      <c r="G137" s="316"/>
      <c r="H137" s="316"/>
      <c r="I137" s="316"/>
      <c r="J137" s="316"/>
      <c r="K137" s="316"/>
      <c r="L137" s="316"/>
      <c r="M137" s="316"/>
      <c r="N137" s="316"/>
      <c r="O137" s="316"/>
      <c r="P137" s="316"/>
      <c r="Q137" s="316"/>
      <c r="R137" s="316"/>
      <c r="S137" s="316"/>
      <c r="T137" s="316"/>
      <c r="U137" s="316"/>
      <c r="V137" s="316"/>
      <c r="W137" s="316"/>
      <c r="X137" s="316"/>
    </row>
    <row r="138" spans="1:24" x14ac:dyDescent="0.25">
      <c r="F138" s="316" t="s">
        <v>322</v>
      </c>
      <c r="G138" s="316"/>
      <c r="H138" s="316"/>
      <c r="I138" s="316"/>
      <c r="J138" s="316"/>
      <c r="K138" s="316"/>
      <c r="L138" s="316"/>
      <c r="M138" s="316"/>
      <c r="N138" s="316"/>
      <c r="O138" s="316"/>
      <c r="P138" s="316"/>
      <c r="Q138" s="316"/>
      <c r="R138" s="316"/>
      <c r="S138" s="316"/>
      <c r="T138" s="316"/>
      <c r="U138" s="316"/>
      <c r="V138" s="316"/>
      <c r="W138" s="316"/>
      <c r="X138" s="316"/>
    </row>
    <row r="139" spans="1:24" ht="15.75" thickBot="1" x14ac:dyDescent="0.3">
      <c r="F139" s="316" t="s">
        <v>502</v>
      </c>
      <c r="G139" s="316"/>
      <c r="H139" s="316"/>
      <c r="I139" s="316"/>
      <c r="J139" s="316"/>
      <c r="K139" s="316"/>
      <c r="L139" s="316"/>
      <c r="M139" s="316"/>
      <c r="N139" s="316"/>
      <c r="O139" s="316"/>
      <c r="P139" s="316"/>
      <c r="Q139" s="316"/>
      <c r="R139" s="316"/>
      <c r="S139" s="316"/>
      <c r="T139" s="316"/>
      <c r="U139" s="316"/>
      <c r="V139" s="316"/>
      <c r="W139" s="316"/>
      <c r="X139" s="316"/>
    </row>
    <row r="140" spans="1:24" ht="282" thickBot="1" x14ac:dyDescent="0.3">
      <c r="F140" s="29" t="s">
        <v>43</v>
      </c>
      <c r="G140" s="30" t="s">
        <v>20</v>
      </c>
      <c r="H140" s="32" t="s">
        <v>328</v>
      </c>
      <c r="I140" s="32" t="s">
        <v>358</v>
      </c>
      <c r="J140" s="32" t="s">
        <v>343</v>
      </c>
      <c r="K140" s="32" t="s">
        <v>344</v>
      </c>
      <c r="L140" s="32" t="s">
        <v>345</v>
      </c>
      <c r="M140" s="32" t="s">
        <v>346</v>
      </c>
      <c r="N140" s="32" t="s">
        <v>347</v>
      </c>
      <c r="O140" s="32" t="s">
        <v>348</v>
      </c>
      <c r="P140" s="32" t="s">
        <v>349</v>
      </c>
      <c r="Q140" s="32" t="s">
        <v>350</v>
      </c>
      <c r="R140" s="32" t="s">
        <v>354</v>
      </c>
      <c r="S140" s="32" t="s">
        <v>357</v>
      </c>
      <c r="T140" s="32" t="s">
        <v>404</v>
      </c>
      <c r="U140" s="32" t="s">
        <v>401</v>
      </c>
      <c r="V140" s="32" t="s">
        <v>341</v>
      </c>
      <c r="W140" s="32" t="s">
        <v>402</v>
      </c>
      <c r="X140" s="85" t="s">
        <v>403</v>
      </c>
    </row>
    <row r="141" spans="1:24" x14ac:dyDescent="0.25">
      <c r="F141" s="23" t="s">
        <v>44</v>
      </c>
      <c r="G141" s="52" t="s">
        <v>21</v>
      </c>
      <c r="H141" s="82">
        <f t="shared" ref="H141:S150" si="7">SUMIF($C$8:$C$132,$F141,H$8:H$132)</f>
        <v>184.34407277724191</v>
      </c>
      <c r="I141" s="82">
        <f t="shared" si="7"/>
        <v>2.6154548210292097</v>
      </c>
      <c r="J141" s="82">
        <f t="shared" si="7"/>
        <v>9643.5681042654069</v>
      </c>
      <c r="K141" s="82">
        <f t="shared" si="7"/>
        <v>4590.6879542732477</v>
      </c>
      <c r="L141" s="82">
        <f t="shared" si="7"/>
        <v>5669.6207292929557</v>
      </c>
      <c r="M141" s="82">
        <f t="shared" si="7"/>
        <v>14069.408041568659</v>
      </c>
      <c r="N141" s="82">
        <f t="shared" si="7"/>
        <v>2140.3037025653039</v>
      </c>
      <c r="O141" s="82">
        <f t="shared" si="7"/>
        <v>6866.0803627538071</v>
      </c>
      <c r="P141" s="82">
        <f t="shared" si="7"/>
        <v>6743.929045132425</v>
      </c>
      <c r="Q141" s="82">
        <f t="shared" si="7"/>
        <v>7160.8572183496726</v>
      </c>
      <c r="R141" s="82">
        <f t="shared" si="7"/>
        <v>9258.8237771757322</v>
      </c>
      <c r="S141" s="82">
        <f t="shared" si="7"/>
        <v>2024.4795347615659</v>
      </c>
      <c r="T141" s="83">
        <f>SUM(H141:S141)</f>
        <v>68354.717997737054</v>
      </c>
      <c r="U141" s="98">
        <f>T141/$T$166</f>
        <v>0.42577479665735735</v>
      </c>
      <c r="V141" s="82">
        <f t="shared" ref="V141:V165" si="8">SUMIF($C$8:$C$132,$F141,V$8:V$132)</f>
        <v>6773.497862868855</v>
      </c>
      <c r="W141" s="83">
        <f>V141+T141</f>
        <v>75128.215860605909</v>
      </c>
      <c r="X141" s="99">
        <f>W141/$W$166</f>
        <v>0.42577479665735729</v>
      </c>
    </row>
    <row r="142" spans="1:24" x14ac:dyDescent="0.25">
      <c r="F142" s="20" t="s">
        <v>45</v>
      </c>
      <c r="G142" s="50" t="s">
        <v>22</v>
      </c>
      <c r="H142" s="78">
        <f t="shared" si="7"/>
        <v>692.46203110960823</v>
      </c>
      <c r="I142" s="78">
        <f t="shared" si="7"/>
        <v>104.29319128227738</v>
      </c>
      <c r="J142" s="78">
        <f t="shared" si="7"/>
        <v>4230.1059134765819</v>
      </c>
      <c r="K142" s="78">
        <f t="shared" si="7"/>
        <v>410.28694933119988</v>
      </c>
      <c r="L142" s="78">
        <f t="shared" si="7"/>
        <v>347.93900094735164</v>
      </c>
      <c r="M142" s="78">
        <f t="shared" si="7"/>
        <v>3323.7600511769397</v>
      </c>
      <c r="N142" s="78">
        <f t="shared" si="7"/>
        <v>531.1355473897122</v>
      </c>
      <c r="O142" s="78">
        <f t="shared" si="7"/>
        <v>314.06389046831436</v>
      </c>
      <c r="P142" s="78">
        <f t="shared" si="7"/>
        <v>1591.5381431537216</v>
      </c>
      <c r="Q142" s="78">
        <f t="shared" si="7"/>
        <v>1479.0970817934851</v>
      </c>
      <c r="R142" s="78">
        <f t="shared" si="7"/>
        <v>1739.0582368929647</v>
      </c>
      <c r="S142" s="78">
        <f t="shared" si="7"/>
        <v>550.73531810508837</v>
      </c>
      <c r="T142" s="79">
        <f t="shared" ref="T142:T165" si="9">SUM(H142:S142)</f>
        <v>15314.475355127244</v>
      </c>
      <c r="U142" s="96">
        <f t="shared" ref="U142:U165" si="10">T142/$T$166</f>
        <v>9.5392356537251463E-2</v>
      </c>
      <c r="V142" s="78">
        <f t="shared" si="8"/>
        <v>1517.5626368957637</v>
      </c>
      <c r="W142" s="79">
        <f t="shared" ref="W142:W165" si="11">V142+T142</f>
        <v>16832.037992023008</v>
      </c>
      <c r="X142" s="97">
        <f t="shared" ref="X142:X165" si="12">W142/$W$166</f>
        <v>9.5392356537251449E-2</v>
      </c>
    </row>
    <row r="143" spans="1:24" x14ac:dyDescent="0.25">
      <c r="F143" s="20" t="s">
        <v>46</v>
      </c>
      <c r="G143" s="50" t="s">
        <v>23</v>
      </c>
      <c r="H143" s="78">
        <f t="shared" si="7"/>
        <v>62.461554232638861</v>
      </c>
      <c r="I143" s="78">
        <f t="shared" si="7"/>
        <v>0</v>
      </c>
      <c r="J143" s="78">
        <f t="shared" si="7"/>
        <v>6283.2569904025813</v>
      </c>
      <c r="K143" s="78">
        <f t="shared" si="7"/>
        <v>468.29149389192241</v>
      </c>
      <c r="L143" s="78">
        <f t="shared" si="7"/>
        <v>906.03481610324764</v>
      </c>
      <c r="M143" s="78">
        <f t="shared" si="7"/>
        <v>4113.3762769293708</v>
      </c>
      <c r="N143" s="78">
        <f t="shared" si="7"/>
        <v>714.80296811564074</v>
      </c>
      <c r="O143" s="78">
        <f t="shared" si="7"/>
        <v>644.19564091150482</v>
      </c>
      <c r="P143" s="78">
        <f t="shared" si="7"/>
        <v>2380.6513095236369</v>
      </c>
      <c r="Q143" s="78">
        <f t="shared" si="7"/>
        <v>2026.9049929801904</v>
      </c>
      <c r="R143" s="78">
        <f t="shared" si="7"/>
        <v>2210.6196751801931</v>
      </c>
      <c r="S143" s="78">
        <f t="shared" si="7"/>
        <v>577.86946912863493</v>
      </c>
      <c r="T143" s="79">
        <f t="shared" si="9"/>
        <v>20388.465187399564</v>
      </c>
      <c r="U143" s="96">
        <f t="shared" si="10"/>
        <v>0.12699773876044734</v>
      </c>
      <c r="V143" s="78">
        <f t="shared" si="8"/>
        <v>2020.3612774556245</v>
      </c>
      <c r="W143" s="79">
        <f t="shared" si="11"/>
        <v>22408.826464855189</v>
      </c>
      <c r="X143" s="97">
        <f t="shared" si="12"/>
        <v>0.12699773876044732</v>
      </c>
    </row>
    <row r="144" spans="1:24" x14ac:dyDescent="0.25">
      <c r="F144" s="20" t="s">
        <v>47</v>
      </c>
      <c r="G144" s="50" t="s">
        <v>2</v>
      </c>
      <c r="H144" s="78">
        <f t="shared" si="7"/>
        <v>306.49108398449312</v>
      </c>
      <c r="I144" s="78">
        <f t="shared" si="7"/>
        <v>1812.9271202557215</v>
      </c>
      <c r="J144" s="78">
        <f t="shared" si="7"/>
        <v>170.94473976030702</v>
      </c>
      <c r="K144" s="78">
        <f t="shared" si="7"/>
        <v>145.10744042135178</v>
      </c>
      <c r="L144" s="78">
        <f t="shared" si="7"/>
        <v>258.5390668953886</v>
      </c>
      <c r="M144" s="78">
        <f t="shared" si="7"/>
        <v>1036.8005414758402</v>
      </c>
      <c r="N144" s="78">
        <f t="shared" si="7"/>
        <v>109.74242214514972</v>
      </c>
      <c r="O144" s="78">
        <f t="shared" si="7"/>
        <v>35.000860388226577</v>
      </c>
      <c r="P144" s="78">
        <f t="shared" si="7"/>
        <v>267.13493106059514</v>
      </c>
      <c r="Q144" s="78">
        <f t="shared" si="7"/>
        <v>522.29822499742704</v>
      </c>
      <c r="R144" s="78">
        <f t="shared" si="7"/>
        <v>726.50457391976749</v>
      </c>
      <c r="S144" s="78">
        <f t="shared" si="7"/>
        <v>104.9535706477464</v>
      </c>
      <c r="T144" s="79">
        <f t="shared" si="9"/>
        <v>5496.4445759520149</v>
      </c>
      <c r="U144" s="96">
        <f t="shared" si="10"/>
        <v>3.4236811155330636E-2</v>
      </c>
      <c r="V144" s="78">
        <f t="shared" si="8"/>
        <v>544.66109551970703</v>
      </c>
      <c r="W144" s="79">
        <f t="shared" si="11"/>
        <v>6041.1056714717215</v>
      </c>
      <c r="X144" s="97">
        <f t="shared" si="12"/>
        <v>3.4236811155330629E-2</v>
      </c>
    </row>
    <row r="145" spans="6:24" x14ac:dyDescent="0.25">
      <c r="F145" s="20" t="s">
        <v>48</v>
      </c>
      <c r="G145" s="50" t="s">
        <v>24</v>
      </c>
      <c r="H145" s="78">
        <f t="shared" si="7"/>
        <v>277.70549434674422</v>
      </c>
      <c r="I145" s="78">
        <f t="shared" si="7"/>
        <v>804.25026215649609</v>
      </c>
      <c r="J145" s="78">
        <f t="shared" si="7"/>
        <v>500.32526092363901</v>
      </c>
      <c r="K145" s="78">
        <f t="shared" si="7"/>
        <v>66.567909916500355</v>
      </c>
      <c r="L145" s="78">
        <f t="shared" si="7"/>
        <v>166.60290688315851</v>
      </c>
      <c r="M145" s="78">
        <f t="shared" si="7"/>
        <v>372.00248073377986</v>
      </c>
      <c r="N145" s="78">
        <f t="shared" si="7"/>
        <v>45.877884151925734</v>
      </c>
      <c r="O145" s="78">
        <f t="shared" si="7"/>
        <v>23.980383081320593</v>
      </c>
      <c r="P145" s="78">
        <f t="shared" si="7"/>
        <v>129.26649502604982</v>
      </c>
      <c r="Q145" s="78">
        <f t="shared" si="7"/>
        <v>236.20886291710721</v>
      </c>
      <c r="R145" s="78">
        <f t="shared" si="7"/>
        <v>207.84214233991509</v>
      </c>
      <c r="S145" s="78">
        <f t="shared" si="7"/>
        <v>64.908820192473797</v>
      </c>
      <c r="T145" s="79">
        <f t="shared" si="9"/>
        <v>2895.53890266911</v>
      </c>
      <c r="U145" s="96">
        <f t="shared" si="10"/>
        <v>1.803602624091321E-2</v>
      </c>
      <c r="V145" s="78">
        <f t="shared" si="8"/>
        <v>286.92864433633031</v>
      </c>
      <c r="W145" s="79">
        <f t="shared" si="11"/>
        <v>3182.4675470054403</v>
      </c>
      <c r="X145" s="97">
        <f t="shared" si="12"/>
        <v>1.8036026240913206E-2</v>
      </c>
    </row>
    <row r="146" spans="6:24" x14ac:dyDescent="0.25">
      <c r="F146" s="20" t="s">
        <v>49</v>
      </c>
      <c r="G146" s="50" t="s">
        <v>25</v>
      </c>
      <c r="H146" s="78">
        <f t="shared" si="7"/>
        <v>327.55294423207886</v>
      </c>
      <c r="I146" s="78">
        <f t="shared" si="7"/>
        <v>156.80882370572718</v>
      </c>
      <c r="J146" s="78">
        <f t="shared" si="7"/>
        <v>133.10655976622792</v>
      </c>
      <c r="K146" s="78">
        <f t="shared" si="7"/>
        <v>65.574443799276622</v>
      </c>
      <c r="L146" s="78">
        <f t="shared" si="7"/>
        <v>108.6311007194568</v>
      </c>
      <c r="M146" s="78">
        <f t="shared" si="7"/>
        <v>152.92236098743095</v>
      </c>
      <c r="N146" s="78">
        <f t="shared" si="7"/>
        <v>23.415482875888603</v>
      </c>
      <c r="O146" s="78">
        <f t="shared" si="7"/>
        <v>8.4234200080729487</v>
      </c>
      <c r="P146" s="78">
        <f t="shared" si="7"/>
        <v>89.093834995015953</v>
      </c>
      <c r="Q146" s="78">
        <f t="shared" si="7"/>
        <v>101.91200304366471</v>
      </c>
      <c r="R146" s="78">
        <f t="shared" si="7"/>
        <v>167.4375068848739</v>
      </c>
      <c r="S146" s="78">
        <f t="shared" si="7"/>
        <v>35.417770923415908</v>
      </c>
      <c r="T146" s="79">
        <f t="shared" si="9"/>
        <v>1370.2962519411305</v>
      </c>
      <c r="U146" s="96">
        <f t="shared" si="10"/>
        <v>8.5354402025312869E-3</v>
      </c>
      <c r="V146" s="78">
        <f t="shared" si="8"/>
        <v>135.78724345447125</v>
      </c>
      <c r="W146" s="79">
        <f t="shared" si="11"/>
        <v>1506.0834953956019</v>
      </c>
      <c r="X146" s="97">
        <f t="shared" si="12"/>
        <v>8.5354402025312852E-3</v>
      </c>
    </row>
    <row r="147" spans="6:24" x14ac:dyDescent="0.25">
      <c r="F147" s="20" t="s">
        <v>50</v>
      </c>
      <c r="G147" s="50" t="s">
        <v>26</v>
      </c>
      <c r="H147" s="78">
        <f t="shared" si="7"/>
        <v>260.66843249281271</v>
      </c>
      <c r="I147" s="78">
        <f t="shared" si="7"/>
        <v>55.020612132923553</v>
      </c>
      <c r="J147" s="78">
        <f t="shared" si="7"/>
        <v>34.984767730435728</v>
      </c>
      <c r="K147" s="78">
        <f t="shared" si="7"/>
        <v>346.51123021230603</v>
      </c>
      <c r="L147" s="78">
        <f t="shared" si="7"/>
        <v>91.380802338485694</v>
      </c>
      <c r="M147" s="78">
        <f t="shared" si="7"/>
        <v>177.81459688929692</v>
      </c>
      <c r="N147" s="78">
        <f t="shared" si="7"/>
        <v>23.619591540417638</v>
      </c>
      <c r="O147" s="78">
        <f t="shared" si="7"/>
        <v>7.8044896597961086</v>
      </c>
      <c r="P147" s="78">
        <f t="shared" si="7"/>
        <v>97.063905012471139</v>
      </c>
      <c r="Q147" s="78">
        <f t="shared" si="7"/>
        <v>106.66765475293855</v>
      </c>
      <c r="R147" s="78">
        <f t="shared" si="7"/>
        <v>196.44078986224872</v>
      </c>
      <c r="S147" s="78">
        <f t="shared" si="7"/>
        <v>48.231920594205327</v>
      </c>
      <c r="T147" s="79">
        <f t="shared" si="9"/>
        <v>1446.2087932183381</v>
      </c>
      <c r="U147" s="96">
        <f t="shared" si="10"/>
        <v>9.008291934976681E-3</v>
      </c>
      <c r="V147" s="78">
        <f t="shared" si="8"/>
        <v>143.30967133023444</v>
      </c>
      <c r="W147" s="79">
        <f t="shared" si="11"/>
        <v>1589.5184645485724</v>
      </c>
      <c r="X147" s="97">
        <f t="shared" si="12"/>
        <v>9.0082919349766775E-3</v>
      </c>
    </row>
    <row r="148" spans="6:24" x14ac:dyDescent="0.25">
      <c r="F148" s="20" t="s">
        <v>51</v>
      </c>
      <c r="G148" s="50" t="s">
        <v>27</v>
      </c>
      <c r="H148" s="78">
        <f t="shared" si="7"/>
        <v>186.14770209702004</v>
      </c>
      <c r="I148" s="78">
        <f t="shared" si="7"/>
        <v>1601.4151554418022</v>
      </c>
      <c r="J148" s="78">
        <f t="shared" si="7"/>
        <v>260.5189399617189</v>
      </c>
      <c r="K148" s="78">
        <f t="shared" si="7"/>
        <v>31.114027699795063</v>
      </c>
      <c r="L148" s="78">
        <f t="shared" si="7"/>
        <v>84.449442897569298</v>
      </c>
      <c r="M148" s="78">
        <f t="shared" si="7"/>
        <v>216.78587607644306</v>
      </c>
      <c r="N148" s="78">
        <f t="shared" si="7"/>
        <v>39.119847753179627</v>
      </c>
      <c r="O148" s="78">
        <f t="shared" si="7"/>
        <v>12.054663163500518</v>
      </c>
      <c r="P148" s="78">
        <f t="shared" si="7"/>
        <v>105.94719263118245</v>
      </c>
      <c r="Q148" s="78">
        <f t="shared" si="7"/>
        <v>246.35490046099909</v>
      </c>
      <c r="R148" s="78">
        <f t="shared" si="7"/>
        <v>165.76177302117264</v>
      </c>
      <c r="S148" s="78">
        <f t="shared" si="7"/>
        <v>48.128094185345148</v>
      </c>
      <c r="T148" s="79">
        <f t="shared" si="9"/>
        <v>2997.7976153897284</v>
      </c>
      <c r="U148" s="96">
        <f t="shared" si="10"/>
        <v>1.8672985676785738E-2</v>
      </c>
      <c r="V148" s="78">
        <f t="shared" si="8"/>
        <v>297.06180254928285</v>
      </c>
      <c r="W148" s="79">
        <f t="shared" si="11"/>
        <v>3294.8594179390111</v>
      </c>
      <c r="X148" s="97">
        <f t="shared" si="12"/>
        <v>1.8672985676785735E-2</v>
      </c>
    </row>
    <row r="149" spans="6:24" x14ac:dyDescent="0.25">
      <c r="F149" s="20" t="s">
        <v>52</v>
      </c>
      <c r="G149" s="50" t="s">
        <v>28</v>
      </c>
      <c r="H149" s="78">
        <f t="shared" si="7"/>
        <v>265.45156657912457</v>
      </c>
      <c r="I149" s="78">
        <f t="shared" si="7"/>
        <v>46.745917777336203</v>
      </c>
      <c r="J149" s="78">
        <f t="shared" si="7"/>
        <v>25.358765042862988</v>
      </c>
      <c r="K149" s="78">
        <f t="shared" si="7"/>
        <v>328.2762303476631</v>
      </c>
      <c r="L149" s="78">
        <f t="shared" si="7"/>
        <v>78.779372277993573</v>
      </c>
      <c r="M149" s="78">
        <f t="shared" si="7"/>
        <v>108.63268016291113</v>
      </c>
      <c r="N149" s="78">
        <f t="shared" si="7"/>
        <v>14.99817538811407</v>
      </c>
      <c r="O149" s="78">
        <f t="shared" si="7"/>
        <v>4.6351318372334926</v>
      </c>
      <c r="P149" s="78">
        <f t="shared" si="7"/>
        <v>59.890457618630876</v>
      </c>
      <c r="Q149" s="78">
        <f t="shared" si="7"/>
        <v>75.294382091315313</v>
      </c>
      <c r="R149" s="78">
        <f t="shared" si="7"/>
        <v>108.18702714355722</v>
      </c>
      <c r="S149" s="78">
        <f t="shared" si="7"/>
        <v>22.645232007986102</v>
      </c>
      <c r="T149" s="79">
        <f t="shared" si="9"/>
        <v>1138.8949382747289</v>
      </c>
      <c r="U149" s="96">
        <f t="shared" si="10"/>
        <v>7.0940642425599615E-3</v>
      </c>
      <c r="V149" s="78">
        <f t="shared" si="8"/>
        <v>112.85691253515844</v>
      </c>
      <c r="W149" s="79">
        <f t="shared" si="11"/>
        <v>1251.7518508098874</v>
      </c>
      <c r="X149" s="97">
        <f t="shared" si="12"/>
        <v>7.0940642425599597E-3</v>
      </c>
    </row>
    <row r="150" spans="6:24" x14ac:dyDescent="0.25">
      <c r="F150" s="20" t="s">
        <v>53</v>
      </c>
      <c r="G150" s="50" t="s">
        <v>29</v>
      </c>
      <c r="H150" s="78">
        <f t="shared" si="7"/>
        <v>331.61957215404061</v>
      </c>
      <c r="I150" s="78">
        <f t="shared" si="7"/>
        <v>22.321819803676135</v>
      </c>
      <c r="J150" s="78">
        <f t="shared" si="7"/>
        <v>111.11311642050961</v>
      </c>
      <c r="K150" s="78">
        <f t="shared" si="7"/>
        <v>19.407566682481082</v>
      </c>
      <c r="L150" s="78">
        <f t="shared" si="7"/>
        <v>74.978783538007718</v>
      </c>
      <c r="M150" s="78">
        <f t="shared" si="7"/>
        <v>221.02611990799858</v>
      </c>
      <c r="N150" s="78">
        <f t="shared" si="7"/>
        <v>31.771557044355543</v>
      </c>
      <c r="O150" s="78">
        <f t="shared" si="7"/>
        <v>19.166823112316255</v>
      </c>
      <c r="P150" s="78">
        <f t="shared" si="7"/>
        <v>98.436676678490258</v>
      </c>
      <c r="Q150" s="78">
        <f t="shared" si="7"/>
        <v>105.98518201469366</v>
      </c>
      <c r="R150" s="78">
        <f t="shared" si="7"/>
        <v>234.22225461405193</v>
      </c>
      <c r="S150" s="78">
        <f t="shared" si="7"/>
        <v>44.874037012767317</v>
      </c>
      <c r="T150" s="79">
        <f t="shared" si="9"/>
        <v>1314.9235089833887</v>
      </c>
      <c r="U150" s="96">
        <f t="shared" si="10"/>
        <v>8.1905288480001604E-3</v>
      </c>
      <c r="V150" s="78">
        <f t="shared" si="8"/>
        <v>130.30017296289424</v>
      </c>
      <c r="W150" s="79">
        <f t="shared" si="11"/>
        <v>1445.223681946283</v>
      </c>
      <c r="X150" s="97">
        <f t="shared" si="12"/>
        <v>8.1905288480001587E-3</v>
      </c>
    </row>
    <row r="151" spans="6:24" x14ac:dyDescent="0.25">
      <c r="F151" s="20" t="s">
        <v>54</v>
      </c>
      <c r="G151" s="50" t="s">
        <v>30</v>
      </c>
      <c r="H151" s="78">
        <f t="shared" ref="H151:S165" si="13">SUMIF($C$8:$C$132,$F151,H$8:H$132)</f>
        <v>1702.4109199700069</v>
      </c>
      <c r="I151" s="78">
        <f t="shared" si="13"/>
        <v>7.7067557008440133</v>
      </c>
      <c r="J151" s="78">
        <f t="shared" si="13"/>
        <v>522.49170520260623</v>
      </c>
      <c r="K151" s="78">
        <f t="shared" si="13"/>
        <v>67.567687109043561</v>
      </c>
      <c r="L151" s="78">
        <f t="shared" si="13"/>
        <v>158.43285603561202</v>
      </c>
      <c r="M151" s="78">
        <f t="shared" si="13"/>
        <v>380.06723337998335</v>
      </c>
      <c r="N151" s="78">
        <f t="shared" si="13"/>
        <v>43.372632388136779</v>
      </c>
      <c r="O151" s="78">
        <f t="shared" si="13"/>
        <v>50.520102940671094</v>
      </c>
      <c r="P151" s="78">
        <f t="shared" si="13"/>
        <v>169.98008138173287</v>
      </c>
      <c r="Q151" s="78">
        <f t="shared" si="13"/>
        <v>212.14674380926934</v>
      </c>
      <c r="R151" s="78">
        <f t="shared" si="13"/>
        <v>312.04741612970327</v>
      </c>
      <c r="S151" s="78">
        <f t="shared" si="13"/>
        <v>67.158175453542157</v>
      </c>
      <c r="T151" s="79">
        <f t="shared" si="9"/>
        <v>3693.9023095011526</v>
      </c>
      <c r="U151" s="96">
        <f t="shared" si="10"/>
        <v>2.3008953160366545E-2</v>
      </c>
      <c r="V151" s="78">
        <f t="shared" si="8"/>
        <v>366.04114729696801</v>
      </c>
      <c r="W151" s="79">
        <f t="shared" si="11"/>
        <v>4059.9434567981207</v>
      </c>
      <c r="X151" s="97">
        <f t="shared" si="12"/>
        <v>2.3008953160366542E-2</v>
      </c>
    </row>
    <row r="152" spans="6:24" x14ac:dyDescent="0.25">
      <c r="F152" s="20" t="s">
        <v>55</v>
      </c>
      <c r="G152" s="51" t="s">
        <v>31</v>
      </c>
      <c r="H152" s="78">
        <f t="shared" si="13"/>
        <v>145.29449196924335</v>
      </c>
      <c r="I152" s="78">
        <f t="shared" si="13"/>
        <v>0</v>
      </c>
      <c r="J152" s="78">
        <f t="shared" si="13"/>
        <v>123.12164858047836</v>
      </c>
      <c r="K152" s="78">
        <f t="shared" si="13"/>
        <v>12.015589484486705</v>
      </c>
      <c r="L152" s="78">
        <f t="shared" si="13"/>
        <v>36.745072928632879</v>
      </c>
      <c r="M152" s="78">
        <f t="shared" si="13"/>
        <v>86.488486485606899</v>
      </c>
      <c r="N152" s="78">
        <f t="shared" si="13"/>
        <v>13.429426810399876</v>
      </c>
      <c r="O152" s="78">
        <f t="shared" si="13"/>
        <v>4.0057987978025151</v>
      </c>
      <c r="P152" s="78">
        <f t="shared" si="13"/>
        <v>39.325829206896074</v>
      </c>
      <c r="Q152" s="78">
        <f t="shared" si="13"/>
        <v>62.236510072532923</v>
      </c>
      <c r="R152" s="78">
        <f t="shared" si="13"/>
        <v>145.28422297269393</v>
      </c>
      <c r="S152" s="78">
        <f t="shared" si="13"/>
        <v>21.178215259625091</v>
      </c>
      <c r="T152" s="79">
        <f t="shared" si="9"/>
        <v>689.12529256839855</v>
      </c>
      <c r="U152" s="96">
        <f t="shared" si="10"/>
        <v>4.2924934797399861E-3</v>
      </c>
      <c r="V152" s="78">
        <f t="shared" si="8"/>
        <v>68.28773248125249</v>
      </c>
      <c r="W152" s="79">
        <f t="shared" si="11"/>
        <v>757.41302504965108</v>
      </c>
      <c r="X152" s="97">
        <f t="shared" si="12"/>
        <v>4.2924934797399852E-3</v>
      </c>
    </row>
    <row r="153" spans="6:24" x14ac:dyDescent="0.25">
      <c r="F153" s="18" t="s">
        <v>56</v>
      </c>
      <c r="G153" s="51" t="s">
        <v>32</v>
      </c>
      <c r="H153" s="78">
        <f t="shared" si="13"/>
        <v>339.16599938614598</v>
      </c>
      <c r="I153" s="78">
        <f t="shared" si="13"/>
        <v>66.78440567195652</v>
      </c>
      <c r="J153" s="78">
        <f t="shared" si="13"/>
        <v>28.902256800069551</v>
      </c>
      <c r="K153" s="78">
        <f t="shared" si="13"/>
        <v>23.396595182325413</v>
      </c>
      <c r="L153" s="78">
        <f t="shared" si="13"/>
        <v>96.126489625797063</v>
      </c>
      <c r="M153" s="78">
        <f t="shared" si="13"/>
        <v>199.27432566464219</v>
      </c>
      <c r="N153" s="78">
        <f t="shared" si="13"/>
        <v>28.304206678794085</v>
      </c>
      <c r="O153" s="78">
        <f t="shared" si="13"/>
        <v>9.4207879483432748</v>
      </c>
      <c r="P153" s="78">
        <f t="shared" si="13"/>
        <v>90.166008962977699</v>
      </c>
      <c r="Q153" s="78">
        <f t="shared" si="13"/>
        <v>117.66919728918839</v>
      </c>
      <c r="R153" s="78">
        <f t="shared" si="13"/>
        <v>284.25437592633727</v>
      </c>
      <c r="S153" s="78">
        <f t="shared" si="13"/>
        <v>46.122123153376279</v>
      </c>
      <c r="T153" s="79">
        <f t="shared" si="9"/>
        <v>1329.5867722899538</v>
      </c>
      <c r="U153" s="96">
        <f t="shared" si="10"/>
        <v>8.2818648689152452E-3</v>
      </c>
      <c r="V153" s="78">
        <f t="shared" si="8"/>
        <v>131.7532048175936</v>
      </c>
      <c r="W153" s="79">
        <f t="shared" si="11"/>
        <v>1461.3399771075474</v>
      </c>
      <c r="X153" s="97">
        <f t="shared" si="12"/>
        <v>8.2818648689152435E-3</v>
      </c>
    </row>
    <row r="154" spans="6:24" x14ac:dyDescent="0.25">
      <c r="F154" s="20" t="s">
        <v>57</v>
      </c>
      <c r="G154" s="51" t="s">
        <v>33</v>
      </c>
      <c r="H154" s="78">
        <f t="shared" si="13"/>
        <v>387.82568856152045</v>
      </c>
      <c r="I154" s="78">
        <f t="shared" si="13"/>
        <v>763.14779128904661</v>
      </c>
      <c r="J154" s="78">
        <f t="shared" si="13"/>
        <v>388.54227294900915</v>
      </c>
      <c r="K154" s="78">
        <f t="shared" si="13"/>
        <v>46.891643500758583</v>
      </c>
      <c r="L154" s="78">
        <f t="shared" si="13"/>
        <v>199.60878236798965</v>
      </c>
      <c r="M154" s="78">
        <f t="shared" si="13"/>
        <v>405.12308440557268</v>
      </c>
      <c r="N154" s="78">
        <f t="shared" si="13"/>
        <v>66.882654984633007</v>
      </c>
      <c r="O154" s="78">
        <f t="shared" si="13"/>
        <v>21.572020081238428</v>
      </c>
      <c r="P154" s="78">
        <f t="shared" si="13"/>
        <v>238.65980138270979</v>
      </c>
      <c r="Q154" s="78">
        <f t="shared" si="13"/>
        <v>267.09759100186892</v>
      </c>
      <c r="R154" s="78">
        <f t="shared" si="13"/>
        <v>352.51260574355956</v>
      </c>
      <c r="S154" s="78">
        <f t="shared" si="13"/>
        <v>87.204956720116002</v>
      </c>
      <c r="T154" s="79">
        <f t="shared" si="9"/>
        <v>3225.0688929880225</v>
      </c>
      <c r="U154" s="96">
        <f t="shared" si="10"/>
        <v>2.0088636049429731E-2</v>
      </c>
      <c r="V154" s="78">
        <f t="shared" si="8"/>
        <v>319.58287436695144</v>
      </c>
      <c r="W154" s="79">
        <f t="shared" si="11"/>
        <v>3544.6517673549738</v>
      </c>
      <c r="X154" s="97">
        <f t="shared" si="12"/>
        <v>2.0088636049429728E-2</v>
      </c>
    </row>
    <row r="155" spans="6:24" x14ac:dyDescent="0.25">
      <c r="F155" s="18" t="s">
        <v>58</v>
      </c>
      <c r="G155" s="51" t="s">
        <v>34</v>
      </c>
      <c r="H155" s="78">
        <f t="shared" si="13"/>
        <v>543.97184627362367</v>
      </c>
      <c r="I155" s="78">
        <f t="shared" si="13"/>
        <v>16.82936318554977</v>
      </c>
      <c r="J155" s="78">
        <f t="shared" si="13"/>
        <v>483.74283957369431</v>
      </c>
      <c r="K155" s="78">
        <f t="shared" si="13"/>
        <v>41.23687020804914</v>
      </c>
      <c r="L155" s="78">
        <f t="shared" si="13"/>
        <v>82.133180260410739</v>
      </c>
      <c r="M155" s="78">
        <f t="shared" si="13"/>
        <v>131.52893390158636</v>
      </c>
      <c r="N155" s="78">
        <f t="shared" si="13"/>
        <v>33.186385329503047</v>
      </c>
      <c r="O155" s="78">
        <f t="shared" si="13"/>
        <v>12.666365575944022</v>
      </c>
      <c r="P155" s="78">
        <f t="shared" si="13"/>
        <v>104.74308987649985</v>
      </c>
      <c r="Q155" s="78">
        <f t="shared" si="13"/>
        <v>121.8393613210886</v>
      </c>
      <c r="R155" s="78">
        <f t="shared" si="13"/>
        <v>193.86656322721711</v>
      </c>
      <c r="S155" s="78">
        <f t="shared" si="13"/>
        <v>31.964704468906803</v>
      </c>
      <c r="T155" s="79">
        <f t="shared" si="9"/>
        <v>1797.7095032020732</v>
      </c>
      <c r="U155" s="96">
        <f t="shared" si="10"/>
        <v>1.1197755189337501E-2</v>
      </c>
      <c r="V155" s="78">
        <f t="shared" si="8"/>
        <v>178.14105353198005</v>
      </c>
      <c r="W155" s="79">
        <f t="shared" si="11"/>
        <v>1975.8505567340533</v>
      </c>
      <c r="X155" s="97">
        <f t="shared" si="12"/>
        <v>1.1197755189337499E-2</v>
      </c>
    </row>
    <row r="156" spans="6:24" x14ac:dyDescent="0.25">
      <c r="F156" s="18" t="s">
        <v>59</v>
      </c>
      <c r="G156" s="51" t="s">
        <v>35</v>
      </c>
      <c r="H156" s="78">
        <f t="shared" si="13"/>
        <v>394.71057839829245</v>
      </c>
      <c r="I156" s="78">
        <f t="shared" si="13"/>
        <v>8.2054675677281601</v>
      </c>
      <c r="J156" s="78">
        <f t="shared" si="13"/>
        <v>60.871577056468738</v>
      </c>
      <c r="K156" s="78">
        <f t="shared" si="13"/>
        <v>922.95889382837595</v>
      </c>
      <c r="L156" s="78">
        <f t="shared" si="13"/>
        <v>114.4333650524046</v>
      </c>
      <c r="M156" s="78">
        <f t="shared" si="13"/>
        <v>240.71960249828683</v>
      </c>
      <c r="N156" s="78">
        <f t="shared" si="13"/>
        <v>43.250171495832205</v>
      </c>
      <c r="O156" s="78">
        <f t="shared" si="13"/>
        <v>12.385170198436139</v>
      </c>
      <c r="P156" s="78">
        <f t="shared" si="13"/>
        <v>190.0457426822897</v>
      </c>
      <c r="Q156" s="78">
        <f t="shared" si="13"/>
        <v>161.56295501982876</v>
      </c>
      <c r="R156" s="78">
        <f t="shared" si="13"/>
        <v>193.96341655880479</v>
      </c>
      <c r="S156" s="78">
        <f t="shared" si="13"/>
        <v>45.477698859710429</v>
      </c>
      <c r="T156" s="79">
        <f t="shared" si="9"/>
        <v>2388.5846392164585</v>
      </c>
      <c r="U156" s="96">
        <f t="shared" si="10"/>
        <v>1.4878258134207263E-2</v>
      </c>
      <c r="V156" s="78">
        <f t="shared" si="8"/>
        <v>236.69284905176087</v>
      </c>
      <c r="W156" s="79">
        <f t="shared" si="11"/>
        <v>2625.2774882682193</v>
      </c>
      <c r="X156" s="97">
        <f t="shared" si="12"/>
        <v>1.4878258134207258E-2</v>
      </c>
    </row>
    <row r="157" spans="6:24" x14ac:dyDescent="0.25">
      <c r="F157" s="18" t="s">
        <v>60</v>
      </c>
      <c r="G157" s="51" t="s">
        <v>36</v>
      </c>
      <c r="H157" s="78">
        <f t="shared" si="13"/>
        <v>69.870302635466231</v>
      </c>
      <c r="I157" s="78">
        <f t="shared" si="13"/>
        <v>4.7181452348671174E-2</v>
      </c>
      <c r="J157" s="78">
        <f t="shared" si="13"/>
        <v>41.445306849279618</v>
      </c>
      <c r="K157" s="78">
        <f t="shared" si="13"/>
        <v>57.354106257916051</v>
      </c>
      <c r="L157" s="78">
        <f t="shared" si="13"/>
        <v>70.179579176288627</v>
      </c>
      <c r="M157" s="78">
        <f t="shared" si="13"/>
        <v>78.086447721612387</v>
      </c>
      <c r="N157" s="78">
        <f t="shared" si="13"/>
        <v>17.418911355508616</v>
      </c>
      <c r="O157" s="78">
        <f t="shared" si="13"/>
        <v>4.2620819909543792</v>
      </c>
      <c r="P157" s="78">
        <f t="shared" si="13"/>
        <v>59.119318374332387</v>
      </c>
      <c r="Q157" s="78">
        <f t="shared" si="13"/>
        <v>40.31829785106261</v>
      </c>
      <c r="R157" s="78">
        <f t="shared" si="13"/>
        <v>76.301443594152317</v>
      </c>
      <c r="S157" s="78">
        <f t="shared" si="13"/>
        <v>11.254036221612234</v>
      </c>
      <c r="T157" s="79">
        <f t="shared" si="9"/>
        <v>525.65701348053415</v>
      </c>
      <c r="U157" s="96">
        <f t="shared" si="10"/>
        <v>3.2742656919979929E-3</v>
      </c>
      <c r="V157" s="78">
        <f t="shared" si="8"/>
        <v>52.089113402973851</v>
      </c>
      <c r="W157" s="79">
        <f t="shared" si="11"/>
        <v>577.74612688350794</v>
      </c>
      <c r="X157" s="97">
        <f t="shared" si="12"/>
        <v>3.2742656919979921E-3</v>
      </c>
    </row>
    <row r="158" spans="6:24" x14ac:dyDescent="0.25">
      <c r="F158" s="18" t="s">
        <v>61</v>
      </c>
      <c r="G158" s="51" t="s">
        <v>37</v>
      </c>
      <c r="H158" s="78">
        <f t="shared" si="13"/>
        <v>1325.1447951410653</v>
      </c>
      <c r="I158" s="78">
        <f t="shared" si="13"/>
        <v>0.27044597221831407</v>
      </c>
      <c r="J158" s="78">
        <f t="shared" si="13"/>
        <v>2149.6473694700435</v>
      </c>
      <c r="K158" s="78">
        <f t="shared" si="13"/>
        <v>211.35274214788481</v>
      </c>
      <c r="L158" s="78">
        <f t="shared" si="13"/>
        <v>814.54038432207903</v>
      </c>
      <c r="M158" s="78">
        <f t="shared" si="13"/>
        <v>2660.847205055898</v>
      </c>
      <c r="N158" s="78">
        <f t="shared" si="13"/>
        <v>345.72714411389177</v>
      </c>
      <c r="O158" s="78">
        <f t="shared" si="13"/>
        <v>292.70309178518875</v>
      </c>
      <c r="P158" s="78">
        <f t="shared" si="13"/>
        <v>1282.2104917934623</v>
      </c>
      <c r="Q158" s="78">
        <f t="shared" si="13"/>
        <v>1024.4946009429225</v>
      </c>
      <c r="R158" s="78">
        <f t="shared" si="13"/>
        <v>1195.349159364253</v>
      </c>
      <c r="S158" s="78">
        <f t="shared" si="13"/>
        <v>337.56507390514611</v>
      </c>
      <c r="T158" s="79">
        <f t="shared" si="9"/>
        <v>11639.852504014052</v>
      </c>
      <c r="U158" s="96">
        <f t="shared" si="10"/>
        <v>7.250349322167178E-2</v>
      </c>
      <c r="V158" s="78">
        <f t="shared" si="8"/>
        <v>1153.431955679461</v>
      </c>
      <c r="W158" s="79">
        <f t="shared" si="11"/>
        <v>12793.284459693514</v>
      </c>
      <c r="X158" s="97">
        <f t="shared" si="12"/>
        <v>7.250349322167178E-2</v>
      </c>
    </row>
    <row r="159" spans="6:24" x14ac:dyDescent="0.25">
      <c r="F159" s="20" t="s">
        <v>62</v>
      </c>
      <c r="G159" s="51" t="s">
        <v>38</v>
      </c>
      <c r="H159" s="78">
        <f t="shared" si="13"/>
        <v>327.8665152091267</v>
      </c>
      <c r="I159" s="78">
        <f t="shared" si="13"/>
        <v>18.218325173294804</v>
      </c>
      <c r="J159" s="78">
        <f t="shared" si="13"/>
        <v>229.45571324551858</v>
      </c>
      <c r="K159" s="78">
        <f t="shared" si="13"/>
        <v>26.158508614548619</v>
      </c>
      <c r="L159" s="78">
        <f t="shared" si="13"/>
        <v>99.507986312290043</v>
      </c>
      <c r="M159" s="78">
        <f t="shared" si="13"/>
        <v>215.06172886461883</v>
      </c>
      <c r="N159" s="78">
        <f t="shared" si="13"/>
        <v>37.45721954512274</v>
      </c>
      <c r="O159" s="78">
        <f t="shared" si="13"/>
        <v>21.409490860549845</v>
      </c>
      <c r="P159" s="78">
        <f t="shared" si="13"/>
        <v>125.49054574434884</v>
      </c>
      <c r="Q159" s="78">
        <f t="shared" si="13"/>
        <v>118.13121057260192</v>
      </c>
      <c r="R159" s="78">
        <f t="shared" si="13"/>
        <v>189.27150265801367</v>
      </c>
      <c r="S159" s="78">
        <f t="shared" si="13"/>
        <v>71.803557782792794</v>
      </c>
      <c r="T159" s="79">
        <f t="shared" si="9"/>
        <v>1479.8323045828274</v>
      </c>
      <c r="U159" s="96">
        <f t="shared" si="10"/>
        <v>9.217729471016194E-3</v>
      </c>
      <c r="V159" s="78">
        <f t="shared" si="8"/>
        <v>146.64153764525688</v>
      </c>
      <c r="W159" s="79">
        <f t="shared" si="11"/>
        <v>1626.4738422280843</v>
      </c>
      <c r="X159" s="97">
        <f t="shared" si="12"/>
        <v>9.2177294710161922E-3</v>
      </c>
    </row>
    <row r="160" spans="6:24" x14ac:dyDescent="0.25">
      <c r="F160" s="20" t="s">
        <v>63</v>
      </c>
      <c r="G160" s="51" t="s">
        <v>39</v>
      </c>
      <c r="H160" s="78">
        <f t="shared" si="13"/>
        <v>414.77186405101691</v>
      </c>
      <c r="I160" s="78">
        <f t="shared" si="13"/>
        <v>23.606020616567246</v>
      </c>
      <c r="J160" s="78">
        <f t="shared" si="13"/>
        <v>78.835359738204545</v>
      </c>
      <c r="K160" s="78">
        <f t="shared" si="13"/>
        <v>21.313573206230391</v>
      </c>
      <c r="L160" s="78">
        <f t="shared" si="13"/>
        <v>92.875285950709994</v>
      </c>
      <c r="M160" s="78">
        <f t="shared" si="13"/>
        <v>301.24238596130471</v>
      </c>
      <c r="N160" s="78">
        <f t="shared" si="13"/>
        <v>38.910298075922924</v>
      </c>
      <c r="O160" s="78">
        <f t="shared" si="13"/>
        <v>30.557511335284929</v>
      </c>
      <c r="P160" s="78">
        <f t="shared" si="13"/>
        <v>141.23721843609596</v>
      </c>
      <c r="Q160" s="78">
        <f t="shared" si="13"/>
        <v>134.43792398682527</v>
      </c>
      <c r="R160" s="78">
        <f t="shared" si="13"/>
        <v>260.05029498247723</v>
      </c>
      <c r="S160" s="78">
        <f t="shared" si="13"/>
        <v>65.180930268127099</v>
      </c>
      <c r="T160" s="79">
        <f t="shared" si="9"/>
        <v>1603.0186666087675</v>
      </c>
      <c r="U160" s="96">
        <f t="shared" si="10"/>
        <v>9.9850451703405712E-3</v>
      </c>
      <c r="V160" s="78">
        <f t="shared" si="8"/>
        <v>158.84848669513684</v>
      </c>
      <c r="W160" s="79">
        <f t="shared" si="11"/>
        <v>1761.8671533039044</v>
      </c>
      <c r="X160" s="97">
        <f t="shared" si="12"/>
        <v>9.9850451703405695E-3</v>
      </c>
    </row>
    <row r="161" spans="6:26" x14ac:dyDescent="0.25">
      <c r="F161" s="20" t="s">
        <v>64</v>
      </c>
      <c r="G161" s="51" t="s">
        <v>40</v>
      </c>
      <c r="H161" s="78">
        <f t="shared" si="13"/>
        <v>997.46964968337807</v>
      </c>
      <c r="I161" s="78">
        <f t="shared" si="13"/>
        <v>2.2732575107541404</v>
      </c>
      <c r="J161" s="78">
        <f t="shared" si="13"/>
        <v>32.54305340955618</v>
      </c>
      <c r="K161" s="78">
        <f t="shared" si="13"/>
        <v>27.277690725598788</v>
      </c>
      <c r="L161" s="78">
        <f t="shared" si="13"/>
        <v>78.06135422494981</v>
      </c>
      <c r="M161" s="78">
        <f t="shared" si="13"/>
        <v>142.06726730646542</v>
      </c>
      <c r="N161" s="78">
        <f t="shared" si="13"/>
        <v>31.355650438724346</v>
      </c>
      <c r="O161" s="78">
        <f t="shared" si="13"/>
        <v>16.176074365749237</v>
      </c>
      <c r="P161" s="78">
        <f t="shared" si="13"/>
        <v>102.16356354734452</v>
      </c>
      <c r="Q161" s="78">
        <f t="shared" si="13"/>
        <v>91.469007342775114</v>
      </c>
      <c r="R161" s="78">
        <f t="shared" si="13"/>
        <v>189.69608240600411</v>
      </c>
      <c r="S161" s="78">
        <f t="shared" si="13"/>
        <v>42.903897799258033</v>
      </c>
      <c r="T161" s="79">
        <f t="shared" si="9"/>
        <v>1753.4565487605576</v>
      </c>
      <c r="U161" s="96">
        <f t="shared" si="10"/>
        <v>1.0922107900741454E-2</v>
      </c>
      <c r="V161" s="78">
        <f t="shared" si="8"/>
        <v>173.75588011432126</v>
      </c>
      <c r="W161" s="79">
        <f t="shared" si="11"/>
        <v>1927.2124288748787</v>
      </c>
      <c r="X161" s="97">
        <f t="shared" si="12"/>
        <v>1.0922107900741452E-2</v>
      </c>
    </row>
    <row r="162" spans="6:26" x14ac:dyDescent="0.25">
      <c r="F162" s="20" t="s">
        <v>65</v>
      </c>
      <c r="G162" s="51" t="s">
        <v>41</v>
      </c>
      <c r="H162" s="78">
        <f t="shared" si="13"/>
        <v>518.0331380800327</v>
      </c>
      <c r="I162" s="78">
        <f t="shared" si="13"/>
        <v>1.524695406677778</v>
      </c>
      <c r="J162" s="78">
        <f>SUMIF($C$8:$C$132,$F162,J$8:J$132)</f>
        <v>71.945994967799791</v>
      </c>
      <c r="K162" s="78">
        <f t="shared" si="13"/>
        <v>36.831544875410856</v>
      </c>
      <c r="L162" s="78">
        <f t="shared" si="13"/>
        <v>81.680474849266858</v>
      </c>
      <c r="M162" s="78">
        <f t="shared" si="13"/>
        <v>247.65887975234375</v>
      </c>
      <c r="N162" s="78">
        <f t="shared" si="13"/>
        <v>39.891970585674144</v>
      </c>
      <c r="O162" s="78">
        <f t="shared" si="13"/>
        <v>19.536233681649168</v>
      </c>
      <c r="P162" s="78">
        <f t="shared" si="13"/>
        <v>163.69136925422174</v>
      </c>
      <c r="Q162" s="78">
        <f t="shared" si="13"/>
        <v>119.03045877807982</v>
      </c>
      <c r="R162" s="78">
        <f t="shared" si="13"/>
        <v>229.95516459096001</v>
      </c>
      <c r="S162" s="78">
        <f t="shared" si="13"/>
        <v>45.716516317573237</v>
      </c>
      <c r="T162" s="79">
        <f t="shared" si="9"/>
        <v>1575.4964411396898</v>
      </c>
      <c r="U162" s="96">
        <f t="shared" si="10"/>
        <v>9.8136119423804704E-3</v>
      </c>
      <c r="V162" s="78">
        <f t="shared" si="8"/>
        <v>156.12121722703139</v>
      </c>
      <c r="W162" s="79">
        <f t="shared" si="11"/>
        <v>1731.6176583667211</v>
      </c>
      <c r="X162" s="97">
        <f t="shared" si="12"/>
        <v>9.8136119423804687E-3</v>
      </c>
    </row>
    <row r="163" spans="6:26" x14ac:dyDescent="0.25">
      <c r="F163" s="20" t="s">
        <v>66</v>
      </c>
      <c r="G163" s="50" t="s">
        <v>21</v>
      </c>
      <c r="H163" s="78">
        <f t="shared" si="13"/>
        <v>1685.7349204201673</v>
      </c>
      <c r="I163" s="78">
        <f t="shared" si="13"/>
        <v>12.531657508495528</v>
      </c>
      <c r="J163" s="78">
        <f t="shared" si="13"/>
        <v>412.22503434050719</v>
      </c>
      <c r="K163" s="78">
        <f t="shared" si="13"/>
        <v>96.94946399973901</v>
      </c>
      <c r="L163" s="78">
        <f t="shared" si="13"/>
        <v>341.40633273327376</v>
      </c>
      <c r="M163" s="78">
        <f t="shared" si="13"/>
        <v>1301.2130531417365</v>
      </c>
      <c r="N163" s="78">
        <f t="shared" si="13"/>
        <v>192.37346225724517</v>
      </c>
      <c r="O163" s="78">
        <f t="shared" si="13"/>
        <v>149.91456895987028</v>
      </c>
      <c r="P163" s="78">
        <f t="shared" si="13"/>
        <v>370.22860568308272</v>
      </c>
      <c r="Q163" s="78">
        <f t="shared" si="13"/>
        <v>569.47567134018891</v>
      </c>
      <c r="R163" s="78">
        <f t="shared" si="13"/>
        <v>1183.9639262397016</v>
      </c>
      <c r="S163" s="78">
        <f t="shared" si="13"/>
        <v>187.22180939786671</v>
      </c>
      <c r="T163" s="79">
        <f t="shared" si="9"/>
        <v>6503.2385060218749</v>
      </c>
      <c r="U163" s="96">
        <f t="shared" si="10"/>
        <v>4.0508031246759404E-2</v>
      </c>
      <c r="V163" s="78">
        <f t="shared" si="8"/>
        <v>644.42767686824368</v>
      </c>
      <c r="W163" s="79">
        <f t="shared" si="11"/>
        <v>7147.6661828901188</v>
      </c>
      <c r="X163" s="97">
        <f t="shared" si="12"/>
        <v>4.0508031246759398E-2</v>
      </c>
    </row>
    <row r="164" spans="6:26" x14ac:dyDescent="0.25">
      <c r="F164" s="20" t="s">
        <v>67</v>
      </c>
      <c r="G164" s="51" t="s">
        <v>5</v>
      </c>
      <c r="H164" s="78">
        <f t="shared" si="13"/>
        <v>314.56645986445494</v>
      </c>
      <c r="I164" s="78">
        <f t="shared" si="13"/>
        <v>0</v>
      </c>
      <c r="J164" s="78">
        <f t="shared" si="13"/>
        <v>59.19768541061223</v>
      </c>
      <c r="K164" s="78">
        <f t="shared" si="13"/>
        <v>17.784433200084109</v>
      </c>
      <c r="L164" s="78">
        <f t="shared" si="13"/>
        <v>110.10818063566167</v>
      </c>
      <c r="M164" s="78">
        <f t="shared" si="13"/>
        <v>289.10623219818785</v>
      </c>
      <c r="N164" s="78">
        <f t="shared" si="13"/>
        <v>46.068239141588876</v>
      </c>
      <c r="O164" s="78">
        <f t="shared" si="13"/>
        <v>9.1955672701749815</v>
      </c>
      <c r="P164" s="78">
        <f t="shared" si="13"/>
        <v>85.62971890389305</v>
      </c>
      <c r="Q164" s="78">
        <f t="shared" si="13"/>
        <v>129.08881867431694</v>
      </c>
      <c r="R164" s="78">
        <f t="shared" si="13"/>
        <v>348.94897484780694</v>
      </c>
      <c r="S164" s="78">
        <f t="shared" si="13"/>
        <v>52.317068707817924</v>
      </c>
      <c r="T164" s="79">
        <f t="shared" si="9"/>
        <v>1462.0113788545996</v>
      </c>
      <c r="U164" s="96">
        <f t="shared" si="10"/>
        <v>9.1067246823133378E-3</v>
      </c>
      <c r="V164" s="78">
        <f t="shared" si="8"/>
        <v>144.87560244911586</v>
      </c>
      <c r="W164" s="79">
        <f t="shared" si="11"/>
        <v>1606.8869813037154</v>
      </c>
      <c r="X164" s="97">
        <f t="shared" si="12"/>
        <v>9.1067246823133361E-3</v>
      </c>
    </row>
    <row r="165" spans="6:26" ht="15.75" thickBot="1" x14ac:dyDescent="0.3">
      <c r="F165" s="48" t="s">
        <v>68</v>
      </c>
      <c r="G165" s="87" t="s">
        <v>42</v>
      </c>
      <c r="H165" s="90">
        <f t="shared" si="13"/>
        <v>29.679468492236296</v>
      </c>
      <c r="I165" s="90">
        <f t="shared" si="13"/>
        <v>0.23929971646781106</v>
      </c>
      <c r="J165" s="90">
        <f t="shared" si="13"/>
        <v>0.12430637292211914</v>
      </c>
      <c r="K165" s="90">
        <f t="shared" si="13"/>
        <v>0.47826978991525976</v>
      </c>
      <c r="L165" s="90">
        <f t="shared" si="13"/>
        <v>15.803613856577648</v>
      </c>
      <c r="M165" s="90">
        <f t="shared" si="13"/>
        <v>22.470939522953184</v>
      </c>
      <c r="N165" s="90">
        <f t="shared" si="13"/>
        <v>4.2633184855368995</v>
      </c>
      <c r="O165" s="90">
        <f t="shared" si="13"/>
        <v>0.26349672245076694</v>
      </c>
      <c r="P165" s="90">
        <f t="shared" si="13"/>
        <v>9.3920294524482415</v>
      </c>
      <c r="Q165" s="90">
        <f t="shared" si="13"/>
        <v>16.515638370029443</v>
      </c>
      <c r="R165" s="90">
        <f t="shared" si="13"/>
        <v>53.801577428254959</v>
      </c>
      <c r="S165" s="90">
        <f t="shared" si="13"/>
        <v>4.6185608985710438</v>
      </c>
      <c r="T165" s="91">
        <f t="shared" si="9"/>
        <v>157.65051910836365</v>
      </c>
      <c r="U165" s="100">
        <f t="shared" si="10"/>
        <v>9.8198953462894176E-4</v>
      </c>
      <c r="V165" s="90">
        <f t="shared" si="8"/>
        <v>15.622117763634385</v>
      </c>
      <c r="W165" s="91">
        <f t="shared" si="11"/>
        <v>173.27263687199803</v>
      </c>
      <c r="X165" s="101">
        <f t="shared" si="12"/>
        <v>9.8198953462894155E-4</v>
      </c>
    </row>
    <row r="166" spans="6:26" ht="15.75" thickBot="1" x14ac:dyDescent="0.3">
      <c r="F166" s="317" t="s">
        <v>329</v>
      </c>
      <c r="G166" s="318"/>
      <c r="H166" s="93">
        <f t="shared" ref="H166:X166" si="14">SUM(H141:H165)</f>
        <v>12091.421092141582</v>
      </c>
      <c r="I166" s="93">
        <f t="shared" si="14"/>
        <v>5527.7830241489391</v>
      </c>
      <c r="J166" s="93">
        <f t="shared" si="14"/>
        <v>26076.375281717046</v>
      </c>
      <c r="K166" s="93">
        <f t="shared" si="14"/>
        <v>8081.39285870611</v>
      </c>
      <c r="L166" s="93">
        <f t="shared" si="14"/>
        <v>10178.598960225559</v>
      </c>
      <c r="M166" s="93">
        <f t="shared" si="14"/>
        <v>30493.48483176947</v>
      </c>
      <c r="N166" s="93">
        <f t="shared" si="14"/>
        <v>4656.678870656202</v>
      </c>
      <c r="O166" s="93">
        <f t="shared" si="14"/>
        <v>8589.9940278983977</v>
      </c>
      <c r="P166" s="93">
        <f t="shared" si="14"/>
        <v>14735.035405514558</v>
      </c>
      <c r="Q166" s="93">
        <f t="shared" si="14"/>
        <v>15247.09448977407</v>
      </c>
      <c r="R166" s="93">
        <f t="shared" si="14"/>
        <v>20224.164483704415</v>
      </c>
      <c r="S166" s="93">
        <f t="shared" si="14"/>
        <v>4639.9310927732713</v>
      </c>
      <c r="T166" s="93">
        <f t="shared" si="14"/>
        <v>160541.95441902959</v>
      </c>
      <c r="U166" s="94">
        <f t="shared" si="14"/>
        <v>1.0000000000000004</v>
      </c>
      <c r="V166" s="93">
        <f t="shared" si="14"/>
        <v>15908.639769300002</v>
      </c>
      <c r="W166" s="93">
        <f t="shared" si="14"/>
        <v>176450.59418832962</v>
      </c>
      <c r="X166" s="95">
        <f t="shared" si="14"/>
        <v>1.0000000000000002</v>
      </c>
    </row>
    <row r="168" spans="6:26" x14ac:dyDescent="0.25">
      <c r="G168" s="203"/>
      <c r="H168" s="204" t="str">
        <f t="shared" ref="H168:S168" si="15">H169&amp;"  participación por subregiones 2021 preliminar"</f>
        <v>A. Agricultura  participación por subregiones 2021 preliminar</v>
      </c>
      <c r="I168" s="204" t="str">
        <f t="shared" si="15"/>
        <v>B. minas  participación por subregiones 2021 preliminar</v>
      </c>
      <c r="J168" s="204" t="str">
        <f t="shared" si="15"/>
        <v>C. Manufactura  participación por subregiones 2021 preliminar</v>
      </c>
      <c r="K168" s="204" t="str">
        <f t="shared" si="15"/>
        <v>D + E Electricidad, gas, aguas  participación por subregiones 2021 preliminar</v>
      </c>
      <c r="L168" s="204" t="str">
        <f t="shared" si="15"/>
        <v>F. Construcción  participación por subregiones 2021 preliminar</v>
      </c>
      <c r="M168" s="204" t="str">
        <f t="shared" si="15"/>
        <v>G+ H+ I Comercio y Transporte  participación por subregiones 2021 preliminar</v>
      </c>
      <c r="N168" s="204" t="str">
        <f t="shared" si="15"/>
        <v>J. Informatica y Comunicaciones  participación por subregiones 2021 preliminar</v>
      </c>
      <c r="O168" s="204" t="str">
        <f t="shared" si="15"/>
        <v>K. finanzas y seguros  participación por subregiones 2021 preliminar</v>
      </c>
      <c r="P168" s="204" t="str">
        <f t="shared" si="15"/>
        <v>L. Inmobiliarias  participación por subregiones 2021 preliminar</v>
      </c>
      <c r="Q168" s="204" t="str">
        <f t="shared" si="15"/>
        <v>M+N Actividades profesionales, científicas y técnicas…  participación por subregiones 2021 preliminar</v>
      </c>
      <c r="R168" s="204" t="str">
        <f t="shared" si="15"/>
        <v>O+P+Q. Adm. Pública, Educación y salud…  participación por subregiones 2021 preliminar</v>
      </c>
      <c r="S168" s="204" t="str">
        <f t="shared" si="15"/>
        <v>R+S+T Actividades artísticas, de entretenimiento y recreación…  participación por subregiones 2021 preliminar</v>
      </c>
      <c r="T168" s="203"/>
      <c r="U168" s="203"/>
      <c r="V168" s="203"/>
      <c r="W168" s="203"/>
      <c r="X168" s="203"/>
    </row>
    <row r="169" spans="6:26" x14ac:dyDescent="0.25">
      <c r="G169" s="205" t="s">
        <v>408</v>
      </c>
      <c r="H169" s="204" t="s">
        <v>409</v>
      </c>
      <c r="I169" s="204" t="s">
        <v>410</v>
      </c>
      <c r="J169" s="204" t="s">
        <v>411</v>
      </c>
      <c r="K169" s="204" t="s">
        <v>412</v>
      </c>
      <c r="L169" s="204" t="s">
        <v>345</v>
      </c>
      <c r="M169" s="204" t="s">
        <v>413</v>
      </c>
      <c r="N169" s="204" t="s">
        <v>347</v>
      </c>
      <c r="O169" s="204" t="s">
        <v>414</v>
      </c>
      <c r="P169" s="204" t="s">
        <v>415</v>
      </c>
      <c r="Q169" s="204" t="s">
        <v>416</v>
      </c>
      <c r="R169" s="204" t="s">
        <v>417</v>
      </c>
      <c r="S169" s="204" t="s">
        <v>418</v>
      </c>
      <c r="T169" s="206"/>
      <c r="U169" s="206"/>
      <c r="V169" s="206"/>
      <c r="W169" s="206"/>
      <c r="X169" s="206"/>
    </row>
    <row r="170" spans="6:26" x14ac:dyDescent="0.25">
      <c r="F170" s="315" t="s">
        <v>426</v>
      </c>
      <c r="G170" s="315"/>
      <c r="H170" s="315"/>
      <c r="I170" s="315"/>
      <c r="J170" s="315"/>
      <c r="K170" s="315"/>
      <c r="L170" s="315"/>
      <c r="M170" s="315"/>
      <c r="N170" s="315"/>
      <c r="O170" s="315"/>
      <c r="P170" s="315"/>
      <c r="Q170" s="315"/>
      <c r="R170" s="315"/>
      <c r="S170" s="315"/>
      <c r="T170" s="315"/>
      <c r="U170" s="315"/>
      <c r="V170" s="315"/>
      <c r="W170" s="315"/>
      <c r="X170" s="315"/>
    </row>
    <row r="171" spans="6:26" x14ac:dyDescent="0.25">
      <c r="F171" s="316" t="s">
        <v>479</v>
      </c>
      <c r="G171" s="316"/>
      <c r="H171" s="316"/>
      <c r="I171" s="316"/>
      <c r="J171" s="316"/>
      <c r="K171" s="316"/>
      <c r="L171" s="316"/>
      <c r="M171" s="316"/>
      <c r="N171" s="316"/>
      <c r="O171" s="316"/>
      <c r="P171" s="316"/>
      <c r="Q171" s="316"/>
      <c r="R171" s="316"/>
      <c r="S171" s="316"/>
      <c r="T171" s="316"/>
      <c r="U171" s="316"/>
      <c r="V171" s="316"/>
      <c r="W171" s="316"/>
      <c r="X171" s="316"/>
    </row>
    <row r="172" spans="6:26" x14ac:dyDescent="0.25">
      <c r="F172" s="316" t="s">
        <v>322</v>
      </c>
      <c r="G172" s="316"/>
      <c r="H172" s="316"/>
      <c r="I172" s="316"/>
      <c r="J172" s="316"/>
      <c r="K172" s="316"/>
      <c r="L172" s="316"/>
      <c r="M172" s="316"/>
      <c r="N172" s="316"/>
      <c r="O172" s="316"/>
      <c r="P172" s="316"/>
      <c r="Q172" s="316"/>
      <c r="R172" s="316"/>
      <c r="S172" s="316"/>
      <c r="T172" s="316"/>
      <c r="U172" s="316"/>
      <c r="V172" s="316"/>
      <c r="W172" s="316"/>
      <c r="X172" s="316"/>
    </row>
    <row r="173" spans="6:26" ht="15.75" thickBot="1" x14ac:dyDescent="0.3">
      <c r="F173" s="316" t="s">
        <v>502</v>
      </c>
      <c r="G173" s="316"/>
      <c r="H173" s="316"/>
      <c r="I173" s="316"/>
      <c r="J173" s="316"/>
      <c r="K173" s="316"/>
      <c r="L173" s="316"/>
      <c r="M173" s="316"/>
      <c r="N173" s="316"/>
      <c r="O173" s="316"/>
      <c r="P173" s="316"/>
      <c r="Q173" s="316"/>
      <c r="R173" s="316"/>
      <c r="S173" s="316"/>
      <c r="T173" s="316"/>
      <c r="U173" s="316"/>
      <c r="V173" s="316"/>
      <c r="W173" s="316"/>
      <c r="X173" s="316"/>
    </row>
    <row r="174" spans="6:26" ht="282" thickBot="1" x14ac:dyDescent="0.3">
      <c r="F174" s="29" t="s">
        <v>10</v>
      </c>
      <c r="G174" s="30" t="s">
        <v>0</v>
      </c>
      <c r="H174" s="32" t="s">
        <v>328</v>
      </c>
      <c r="I174" s="32" t="s">
        <v>358</v>
      </c>
      <c r="J174" s="32" t="s">
        <v>343</v>
      </c>
      <c r="K174" s="32" t="s">
        <v>344</v>
      </c>
      <c r="L174" s="32" t="s">
        <v>345</v>
      </c>
      <c r="M174" s="32" t="s">
        <v>346</v>
      </c>
      <c r="N174" s="32" t="s">
        <v>347</v>
      </c>
      <c r="O174" s="32" t="s">
        <v>348</v>
      </c>
      <c r="P174" s="32" t="s">
        <v>349</v>
      </c>
      <c r="Q174" s="32" t="s">
        <v>350</v>
      </c>
      <c r="R174" s="32" t="s">
        <v>354</v>
      </c>
      <c r="S174" s="32" t="s">
        <v>357</v>
      </c>
      <c r="T174" s="32" t="s">
        <v>372</v>
      </c>
      <c r="U174" s="32" t="s">
        <v>406</v>
      </c>
      <c r="V174" s="32" t="s">
        <v>341</v>
      </c>
      <c r="W174" s="32" t="s">
        <v>407</v>
      </c>
      <c r="X174" s="85" t="s">
        <v>373</v>
      </c>
    </row>
    <row r="175" spans="6:26" x14ac:dyDescent="0.25">
      <c r="F175" s="23" t="s">
        <v>11</v>
      </c>
      <c r="G175" s="24" t="s">
        <v>1</v>
      </c>
      <c r="H175" s="82">
        <f t="shared" ref="H175:S175" si="16">SUMIF($A$8:$A$132,$F175,H$8:H$132)</f>
        <v>939.26765811948894</v>
      </c>
      <c r="I175" s="82">
        <f t="shared" si="16"/>
        <v>106.90864610330658</v>
      </c>
      <c r="J175" s="82">
        <f t="shared" si="16"/>
        <v>20156.931008144569</v>
      </c>
      <c r="K175" s="82">
        <f t="shared" si="16"/>
        <v>5469.2663974963689</v>
      </c>
      <c r="L175" s="82">
        <f t="shared" si="16"/>
        <v>6923.5945463435555</v>
      </c>
      <c r="M175" s="82">
        <f t="shared" si="16"/>
        <v>21506.544369674968</v>
      </c>
      <c r="N175" s="82">
        <f t="shared" si="16"/>
        <v>3386.2422180706558</v>
      </c>
      <c r="O175" s="82">
        <f t="shared" si="16"/>
        <v>7824.3398941336254</v>
      </c>
      <c r="P175" s="82">
        <f t="shared" si="16"/>
        <v>10716.118497809784</v>
      </c>
      <c r="Q175" s="82">
        <f t="shared" si="16"/>
        <v>10666.859293123347</v>
      </c>
      <c r="R175" s="82">
        <f t="shared" si="16"/>
        <v>13208.501689248889</v>
      </c>
      <c r="S175" s="82">
        <f t="shared" si="16"/>
        <v>3153.0843219952894</v>
      </c>
      <c r="T175" s="83">
        <f>SUM(H175:S175)</f>
        <v>104057.65854026386</v>
      </c>
      <c r="U175" s="98">
        <f>T175/$T$184</f>
        <v>0.64816489195505589</v>
      </c>
      <c r="V175" s="82">
        <f t="shared" ref="V175:V183" si="17">SUMIF($A$8:$A$132,$F175,V$8:V$132)</f>
        <v>10311.421777220243</v>
      </c>
      <c r="W175" s="82">
        <f>V175+T175</f>
        <v>114369.0803174841</v>
      </c>
      <c r="X175" s="103">
        <f>W175/$W$184</f>
        <v>0.64816489195505589</v>
      </c>
      <c r="Z175" s="106" t="str">
        <f t="shared" ref="Z175:Z183" si="18">G175&amp;" Participación por ramas de actividad en el valor agregado 2021 preliminar"</f>
        <v>Valle de Aburrá Participación por ramas de actividad en el valor agregado 2021 preliminar</v>
      </c>
    </row>
    <row r="176" spans="6:26" x14ac:dyDescent="0.25">
      <c r="F176" s="20" t="s">
        <v>12</v>
      </c>
      <c r="G176" s="14" t="s">
        <v>2</v>
      </c>
      <c r="H176" s="78">
        <f t="shared" ref="H176:H183" si="19">SUMIF($A$8:$A$132,$F176,H$8:H$132)</f>
        <v>306.49108398449312</v>
      </c>
      <c r="I176" s="78">
        <f t="shared" ref="I176:S183" si="20">SUMIF($A$8:$A$132,$F176,I$8:I$132)</f>
        <v>1812.9271202557215</v>
      </c>
      <c r="J176" s="78">
        <f t="shared" si="20"/>
        <v>170.94473976030702</v>
      </c>
      <c r="K176" s="78">
        <f t="shared" si="20"/>
        <v>145.10744042135178</v>
      </c>
      <c r="L176" s="78">
        <f t="shared" si="20"/>
        <v>258.5390668953886</v>
      </c>
      <c r="M176" s="78">
        <f t="shared" si="20"/>
        <v>1036.8005414758402</v>
      </c>
      <c r="N176" s="78">
        <f t="shared" si="20"/>
        <v>109.74242214514972</v>
      </c>
      <c r="O176" s="78">
        <f t="shared" si="20"/>
        <v>35.000860388226577</v>
      </c>
      <c r="P176" s="78">
        <f t="shared" si="20"/>
        <v>267.13493106059514</v>
      </c>
      <c r="Q176" s="78">
        <f t="shared" si="20"/>
        <v>522.29822499742704</v>
      </c>
      <c r="R176" s="78">
        <f t="shared" si="20"/>
        <v>726.50457391976749</v>
      </c>
      <c r="S176" s="78">
        <f t="shared" si="20"/>
        <v>104.9535706477464</v>
      </c>
      <c r="T176" s="79">
        <f t="shared" ref="T176:T183" si="21">SUM(H176:S176)</f>
        <v>5496.4445759520149</v>
      </c>
      <c r="U176" s="96">
        <f t="shared" ref="U176:U183" si="22">T176/$T$184</f>
        <v>3.4236811155330622E-2</v>
      </c>
      <c r="V176" s="78">
        <f t="shared" si="17"/>
        <v>544.66109551970703</v>
      </c>
      <c r="W176" s="78">
        <f t="shared" ref="W176:W183" si="23">V176+T176</f>
        <v>6041.1056714717215</v>
      </c>
      <c r="X176" s="102">
        <f t="shared" ref="X176:X183" si="24">W176/$W$184</f>
        <v>3.4236811155330622E-2</v>
      </c>
      <c r="Z176" s="106" t="str">
        <f t="shared" si="18"/>
        <v>Bajo Cauca Participación por ramas de actividad en el valor agregado 2021 preliminar</v>
      </c>
    </row>
    <row r="177" spans="6:26" x14ac:dyDescent="0.25">
      <c r="F177" s="20" t="s">
        <v>13</v>
      </c>
      <c r="G177" s="14" t="s">
        <v>3</v>
      </c>
      <c r="H177" s="78">
        <f t="shared" si="19"/>
        <v>373.78923378838607</v>
      </c>
      <c r="I177" s="78">
        <f t="shared" si="20"/>
        <v>818.91804660197215</v>
      </c>
      <c r="J177" s="78">
        <f t="shared" si="20"/>
        <v>509.36168528997365</v>
      </c>
      <c r="K177" s="78">
        <f t="shared" si="20"/>
        <v>70.33389946748629</v>
      </c>
      <c r="L177" s="78">
        <f t="shared" si="20"/>
        <v>188.99944955728023</v>
      </c>
      <c r="M177" s="78">
        <f t="shared" si="20"/>
        <v>408.1465559492691</v>
      </c>
      <c r="N177" s="78">
        <f t="shared" si="20"/>
        <v>50.760313127850871</v>
      </c>
      <c r="O177" s="78">
        <f t="shared" si="20"/>
        <v>26.402415933931373</v>
      </c>
      <c r="P177" s="78">
        <f t="shared" si="20"/>
        <v>150.40618758913521</v>
      </c>
      <c r="Q177" s="78">
        <f t="shared" si="20"/>
        <v>257.77328633534529</v>
      </c>
      <c r="R177" s="78">
        <f t="shared" si="20"/>
        <v>257.36240563370058</v>
      </c>
      <c r="S177" s="78">
        <f t="shared" si="20"/>
        <v>72.301782074776924</v>
      </c>
      <c r="T177" s="79">
        <f t="shared" si="21"/>
        <v>3184.5552613491082</v>
      </c>
      <c r="U177" s="96">
        <f t="shared" si="22"/>
        <v>1.9836280633765791E-2</v>
      </c>
      <c r="V177" s="78">
        <f t="shared" si="17"/>
        <v>315.56824296532199</v>
      </c>
      <c r="W177" s="78">
        <f t="shared" si="23"/>
        <v>3500.1235043144302</v>
      </c>
      <c r="X177" s="102">
        <f t="shared" si="24"/>
        <v>1.9836280633765791E-2</v>
      </c>
      <c r="Z177" s="106" t="str">
        <f t="shared" si="18"/>
        <v>Magdalena Medio Participación por ramas de actividad en el valor agregado 2021 preliminar</v>
      </c>
    </row>
    <row r="178" spans="6:26" x14ac:dyDescent="0.25">
      <c r="F178" s="20" t="s">
        <v>14</v>
      </c>
      <c r="G178" s="14" t="s">
        <v>4</v>
      </c>
      <c r="H178" s="78">
        <f t="shared" si="19"/>
        <v>711.95526351200533</v>
      </c>
      <c r="I178" s="78">
        <f t="shared" si="20"/>
        <v>1841.7455879407112</v>
      </c>
      <c r="J178" s="78">
        <f t="shared" si="20"/>
        <v>424.98668488717152</v>
      </c>
      <c r="K178" s="78">
        <f t="shared" si="20"/>
        <v>635.52504932999352</v>
      </c>
      <c r="L178" s="78">
        <f t="shared" si="20"/>
        <v>288.89710050458211</v>
      </c>
      <c r="M178" s="78">
        <f t="shared" si="20"/>
        <v>564.44789767840587</v>
      </c>
      <c r="N178" s="78">
        <f t="shared" si="20"/>
        <v>87.993311147674206</v>
      </c>
      <c r="O178" s="78">
        <f t="shared" si="20"/>
        <v>27.232378638758355</v>
      </c>
      <c r="P178" s="78">
        <f t="shared" si="20"/>
        <v>294.22916631081654</v>
      </c>
      <c r="Q178" s="78">
        <f t="shared" si="20"/>
        <v>470.99437779699537</v>
      </c>
      <c r="R178" s="78">
        <f t="shared" si="20"/>
        <v>536.31649230373694</v>
      </c>
      <c r="S178" s="78">
        <f t="shared" si="20"/>
        <v>132.10169893921704</v>
      </c>
      <c r="T178" s="79">
        <f t="shared" si="21"/>
        <v>6016.4250089900679</v>
      </c>
      <c r="U178" s="96">
        <f t="shared" si="22"/>
        <v>3.7475717987627277E-2</v>
      </c>
      <c r="V178" s="78">
        <f t="shared" si="17"/>
        <v>596.18769756103893</v>
      </c>
      <c r="W178" s="78">
        <f t="shared" si="23"/>
        <v>6612.6127065511064</v>
      </c>
      <c r="X178" s="102">
        <f t="shared" si="24"/>
        <v>3.7475717987627277E-2</v>
      </c>
      <c r="Z178" s="106" t="str">
        <f t="shared" si="18"/>
        <v>Nordeste Participación por ramas de actividad en el valor agregado 2021 preliminar</v>
      </c>
    </row>
    <row r="179" spans="6:26" x14ac:dyDescent="0.25">
      <c r="F179" s="20" t="s">
        <v>15</v>
      </c>
      <c r="G179" s="14" t="s">
        <v>5</v>
      </c>
      <c r="H179" s="78">
        <f t="shared" si="19"/>
        <v>2411.1066265406794</v>
      </c>
      <c r="I179" s="78">
        <f t="shared" si="20"/>
        <v>33.605712176122161</v>
      </c>
      <c r="J179" s="78">
        <f t="shared" si="20"/>
        <v>776.67239345133362</v>
      </c>
      <c r="K179" s="78">
        <f t="shared" si="20"/>
        <v>231.17573645407265</v>
      </c>
      <c r="L179" s="78">
        <f t="shared" si="20"/>
        <v>322.10378755705409</v>
      </c>
      <c r="M179" s="78">
        <f t="shared" si="20"/>
        <v>743.14538099577589</v>
      </c>
      <c r="N179" s="78">
        <f t="shared" si="20"/>
        <v>96.850973676892806</v>
      </c>
      <c r="O179" s="78">
        <f t="shared" si="20"/>
        <v>76.956018028023806</v>
      </c>
      <c r="P179" s="78">
        <f t="shared" si="20"/>
        <v>344.36911865051769</v>
      </c>
      <c r="Q179" s="78">
        <f t="shared" si="20"/>
        <v>418.03857503018014</v>
      </c>
      <c r="R179" s="78">
        <f t="shared" si="20"/>
        <v>743.54423503077919</v>
      </c>
      <c r="S179" s="78">
        <f t="shared" si="20"/>
        <v>148.13878461536692</v>
      </c>
      <c r="T179" s="79">
        <f t="shared" si="21"/>
        <v>6345.7073422067988</v>
      </c>
      <c r="U179" s="96">
        <f t="shared" si="22"/>
        <v>3.9526785164480459E-2</v>
      </c>
      <c r="V179" s="78">
        <f t="shared" si="17"/>
        <v>628.81738642023117</v>
      </c>
      <c r="W179" s="78">
        <f t="shared" si="23"/>
        <v>6974.5247286270296</v>
      </c>
      <c r="X179" s="102">
        <f t="shared" si="24"/>
        <v>3.9526785164480459E-2</v>
      </c>
      <c r="Z179" s="106" t="str">
        <f t="shared" si="18"/>
        <v>Norte Participación por ramas de actividad en el valor agregado 2021 preliminar</v>
      </c>
    </row>
    <row r="180" spans="6:26" x14ac:dyDescent="0.25">
      <c r="F180" s="18" t="s">
        <v>16</v>
      </c>
      <c r="G180" s="14" t="s">
        <v>6</v>
      </c>
      <c r="H180" s="78">
        <f t="shared" si="19"/>
        <v>726.99168794766626</v>
      </c>
      <c r="I180" s="78">
        <f t="shared" si="20"/>
        <v>829.93219696100311</v>
      </c>
      <c r="J180" s="78">
        <f t="shared" si="20"/>
        <v>417.4445297490787</v>
      </c>
      <c r="K180" s="78">
        <f t="shared" si="20"/>
        <v>70.288238683083989</v>
      </c>
      <c r="L180" s="78">
        <f t="shared" si="20"/>
        <v>295.73527199378674</v>
      </c>
      <c r="M180" s="78">
        <f t="shared" si="20"/>
        <v>604.39741007021473</v>
      </c>
      <c r="N180" s="78">
        <f t="shared" si="20"/>
        <v>95.186861663427095</v>
      </c>
      <c r="O180" s="78">
        <f t="shared" si="20"/>
        <v>30.992808029581703</v>
      </c>
      <c r="P180" s="78">
        <f t="shared" si="20"/>
        <v>328.8258103456875</v>
      </c>
      <c r="Q180" s="78">
        <f t="shared" si="20"/>
        <v>384.76678829105731</v>
      </c>
      <c r="R180" s="78">
        <f t="shared" si="20"/>
        <v>636.76698166989684</v>
      </c>
      <c r="S180" s="78">
        <f t="shared" si="20"/>
        <v>133.32707987349227</v>
      </c>
      <c r="T180" s="79">
        <f t="shared" si="21"/>
        <v>4554.6556652779764</v>
      </c>
      <c r="U180" s="96">
        <f t="shared" si="22"/>
        <v>2.8370500918344966E-2</v>
      </c>
      <c r="V180" s="78">
        <f t="shared" si="17"/>
        <v>451.33607918454504</v>
      </c>
      <c r="W180" s="78">
        <f t="shared" si="23"/>
        <v>5005.9917444625216</v>
      </c>
      <c r="X180" s="102">
        <f t="shared" si="24"/>
        <v>2.8370500918344969E-2</v>
      </c>
      <c r="Z180" s="106" t="str">
        <f t="shared" si="18"/>
        <v>Occidente Participación por ramas de actividad en el valor agregado 2021 preliminar</v>
      </c>
    </row>
    <row r="181" spans="6:26" x14ac:dyDescent="0.25">
      <c r="F181" s="18" t="s">
        <v>17</v>
      </c>
      <c r="G181" s="14" t="s">
        <v>7</v>
      </c>
      <c r="H181" s="78">
        <f t="shared" si="19"/>
        <v>2333.6975224484481</v>
      </c>
      <c r="I181" s="78">
        <f t="shared" si="20"/>
        <v>25.352458177844913</v>
      </c>
      <c r="J181" s="78">
        <f t="shared" si="20"/>
        <v>2735.7070929494857</v>
      </c>
      <c r="K181" s="78">
        <f t="shared" si="20"/>
        <v>1232.9026124422255</v>
      </c>
      <c r="L181" s="78">
        <f t="shared" si="20"/>
        <v>1081.286508811183</v>
      </c>
      <c r="M181" s="78">
        <f t="shared" si="20"/>
        <v>3111.1821891773839</v>
      </c>
      <c r="N181" s="78">
        <f t="shared" si="20"/>
        <v>439.58261229473561</v>
      </c>
      <c r="O181" s="78">
        <f t="shared" si="20"/>
        <v>322.01670955052333</v>
      </c>
      <c r="P181" s="78">
        <f t="shared" si="20"/>
        <v>1636.1186427265841</v>
      </c>
      <c r="Q181" s="78">
        <f t="shared" si="20"/>
        <v>1348.2152151349023</v>
      </c>
      <c r="R181" s="78">
        <f t="shared" si="20"/>
        <v>1659.4805827444272</v>
      </c>
      <c r="S181" s="78">
        <f t="shared" si="20"/>
        <v>426.26151345537556</v>
      </c>
      <c r="T181" s="79">
        <f t="shared" si="21"/>
        <v>16351.803659913119</v>
      </c>
      <c r="U181" s="96">
        <f t="shared" si="22"/>
        <v>0.10185377223721451</v>
      </c>
      <c r="V181" s="78">
        <f t="shared" si="17"/>
        <v>1620.3549716661757</v>
      </c>
      <c r="W181" s="78">
        <f t="shared" si="23"/>
        <v>17972.158631579296</v>
      </c>
      <c r="X181" s="102">
        <f t="shared" si="24"/>
        <v>0.10185377223721452</v>
      </c>
      <c r="Z181" s="106" t="str">
        <f t="shared" si="18"/>
        <v>Oriente Participación por ramas de actividad en el valor agregado 2021 preliminar</v>
      </c>
    </row>
    <row r="182" spans="6:26" x14ac:dyDescent="0.25">
      <c r="F182" s="20" t="s">
        <v>18</v>
      </c>
      <c r="G182" s="14" t="s">
        <v>8</v>
      </c>
      <c r="H182" s="78">
        <f t="shared" si="19"/>
        <v>2258.1411670235548</v>
      </c>
      <c r="I182" s="78">
        <f t="shared" si="20"/>
        <v>45.622298707293972</v>
      </c>
      <c r="J182" s="78">
        <f t="shared" si="20"/>
        <v>412.78012136107907</v>
      </c>
      <c r="K182" s="78">
        <f t="shared" si="20"/>
        <v>111.58131742178867</v>
      </c>
      <c r="L182" s="78">
        <f t="shared" si="20"/>
        <v>352.12510133721673</v>
      </c>
      <c r="M182" s="78">
        <f t="shared" si="20"/>
        <v>906.03026188473279</v>
      </c>
      <c r="N182" s="78">
        <f t="shared" si="20"/>
        <v>147.61513864544418</v>
      </c>
      <c r="O182" s="78">
        <f t="shared" si="20"/>
        <v>87.679310243233189</v>
      </c>
      <c r="P182" s="78">
        <f t="shared" si="20"/>
        <v>532.58269698201104</v>
      </c>
      <c r="Q182" s="78">
        <f t="shared" si="20"/>
        <v>463.06860068028209</v>
      </c>
      <c r="R182" s="78">
        <f t="shared" si="20"/>
        <v>868.97304463745513</v>
      </c>
      <c r="S182" s="78">
        <f t="shared" si="20"/>
        <v>225.60490216775119</v>
      </c>
      <c r="T182" s="79">
        <f t="shared" si="21"/>
        <v>6411.8039610918422</v>
      </c>
      <c r="U182" s="96">
        <f t="shared" si="22"/>
        <v>3.9938494484478677E-2</v>
      </c>
      <c r="V182" s="78">
        <f t="shared" si="17"/>
        <v>635.36712168174654</v>
      </c>
      <c r="W182" s="78">
        <f t="shared" si="23"/>
        <v>7047.1710827735888</v>
      </c>
      <c r="X182" s="102">
        <f t="shared" si="24"/>
        <v>3.9938494484478677E-2</v>
      </c>
      <c r="Z182" s="106" t="str">
        <f t="shared" si="18"/>
        <v>Suroeste Participación por ramas de actividad en el valor agregado 2021 preliminar</v>
      </c>
    </row>
    <row r="183" spans="6:26" ht="15.75" thickBot="1" x14ac:dyDescent="0.3">
      <c r="F183" s="48" t="s">
        <v>19</v>
      </c>
      <c r="G183" s="49" t="s">
        <v>9</v>
      </c>
      <c r="H183" s="90">
        <f t="shared" si="19"/>
        <v>2029.9808487768587</v>
      </c>
      <c r="I183" s="90">
        <f t="shared" si="20"/>
        <v>12.770957224963338</v>
      </c>
      <c r="J183" s="90">
        <f t="shared" si="20"/>
        <v>471.54702612404157</v>
      </c>
      <c r="K183" s="90">
        <f t="shared" si="20"/>
        <v>115.21216698973838</v>
      </c>
      <c r="L183" s="90">
        <f t="shared" si="20"/>
        <v>467.31812722551308</v>
      </c>
      <c r="M183" s="90">
        <f t="shared" si="20"/>
        <v>1612.7902248628775</v>
      </c>
      <c r="N183" s="90">
        <f t="shared" si="20"/>
        <v>242.70501988437093</v>
      </c>
      <c r="O183" s="90">
        <f t="shared" si="20"/>
        <v>159.37363295249602</v>
      </c>
      <c r="P183" s="90">
        <f t="shared" si="20"/>
        <v>465.25035403942405</v>
      </c>
      <c r="Q183" s="90">
        <f t="shared" si="20"/>
        <v>715.08012838453533</v>
      </c>
      <c r="R183" s="90">
        <f t="shared" si="20"/>
        <v>1586.7144785157634</v>
      </c>
      <c r="S183" s="90">
        <f t="shared" si="20"/>
        <v>244.15743900425568</v>
      </c>
      <c r="T183" s="91">
        <f t="shared" si="21"/>
        <v>8122.9004039848378</v>
      </c>
      <c r="U183" s="100">
        <f t="shared" si="22"/>
        <v>5.0596745463701666E-2</v>
      </c>
      <c r="V183" s="90">
        <f t="shared" si="17"/>
        <v>804.92539708099389</v>
      </c>
      <c r="W183" s="90">
        <f t="shared" si="23"/>
        <v>8927.8258010658319</v>
      </c>
      <c r="X183" s="104">
        <f t="shared" si="24"/>
        <v>5.0596745463701666E-2</v>
      </c>
      <c r="Z183" s="106" t="str">
        <f t="shared" si="18"/>
        <v>Urabá Participación por ramas de actividad en el valor agregado 2021 preliminar</v>
      </c>
    </row>
    <row r="184" spans="6:26" ht="15.75" thickBot="1" x14ac:dyDescent="0.3">
      <c r="F184" s="317" t="s">
        <v>329</v>
      </c>
      <c r="G184" s="318"/>
      <c r="H184" s="93">
        <f t="shared" ref="H184:X184" si="25">SUM(H175:H183)</f>
        <v>12091.421092141582</v>
      </c>
      <c r="I184" s="93">
        <f t="shared" si="25"/>
        <v>5527.7830241489391</v>
      </c>
      <c r="J184" s="93">
        <f t="shared" si="25"/>
        <v>26076.375281717039</v>
      </c>
      <c r="K184" s="93">
        <f t="shared" si="25"/>
        <v>8081.3928587061091</v>
      </c>
      <c r="L184" s="93">
        <f t="shared" si="25"/>
        <v>10178.598960225559</v>
      </c>
      <c r="M184" s="93">
        <f t="shared" si="25"/>
        <v>30493.484831769467</v>
      </c>
      <c r="N184" s="93">
        <f t="shared" si="25"/>
        <v>4656.6788706562011</v>
      </c>
      <c r="O184" s="93">
        <f t="shared" si="25"/>
        <v>8589.9940278984013</v>
      </c>
      <c r="P184" s="93">
        <f t="shared" si="25"/>
        <v>14735.035405514558</v>
      </c>
      <c r="Q184" s="93">
        <f t="shared" si="25"/>
        <v>15247.09448977407</v>
      </c>
      <c r="R184" s="93">
        <f t="shared" si="25"/>
        <v>20224.164483704415</v>
      </c>
      <c r="S184" s="93">
        <f t="shared" si="25"/>
        <v>4639.9310927732713</v>
      </c>
      <c r="T184" s="93">
        <f t="shared" si="25"/>
        <v>160541.95441902964</v>
      </c>
      <c r="U184" s="94">
        <f t="shared" si="25"/>
        <v>0.99999999999999978</v>
      </c>
      <c r="V184" s="93">
        <f t="shared" si="25"/>
        <v>15908.639769300002</v>
      </c>
      <c r="W184" s="93">
        <f t="shared" si="25"/>
        <v>176450.59418832965</v>
      </c>
      <c r="X184" s="95">
        <f t="shared" si="25"/>
        <v>0.99999999999999978</v>
      </c>
    </row>
    <row r="188" spans="6:26" x14ac:dyDescent="0.25">
      <c r="F188" s="320" t="s">
        <v>435</v>
      </c>
      <c r="G188" s="320"/>
      <c r="H188" s="320"/>
      <c r="I188" s="320"/>
      <c r="J188" s="320"/>
      <c r="K188" s="320"/>
      <c r="L188" s="320"/>
      <c r="M188" s="320"/>
      <c r="N188" s="320"/>
      <c r="O188" s="320"/>
      <c r="P188" s="320"/>
      <c r="Q188" s="320"/>
      <c r="R188" s="320"/>
      <c r="S188" s="320"/>
      <c r="T188" s="320"/>
    </row>
    <row r="189" spans="6:26" ht="15.75" thickBot="1" x14ac:dyDescent="0.3">
      <c r="F189" s="319" t="s">
        <v>480</v>
      </c>
      <c r="G189" s="319"/>
      <c r="H189" s="319"/>
      <c r="I189" s="319"/>
      <c r="J189" s="319"/>
      <c r="K189" s="319"/>
      <c r="L189" s="319"/>
      <c r="M189" s="319"/>
      <c r="N189" s="319"/>
      <c r="O189" s="319"/>
      <c r="P189" s="319"/>
      <c r="Q189" s="319"/>
      <c r="R189" s="319"/>
      <c r="S189" s="319"/>
      <c r="T189" s="319"/>
    </row>
    <row r="190" spans="6:26" ht="282" thickBot="1" x14ac:dyDescent="0.3">
      <c r="F190" s="29" t="s">
        <v>10</v>
      </c>
      <c r="G190" s="30" t="s">
        <v>0</v>
      </c>
      <c r="H190" s="32" t="s">
        <v>328</v>
      </c>
      <c r="I190" s="32" t="s">
        <v>358</v>
      </c>
      <c r="J190" s="32" t="s">
        <v>343</v>
      </c>
      <c r="K190" s="32" t="s">
        <v>344</v>
      </c>
      <c r="L190" s="32" t="s">
        <v>345</v>
      </c>
      <c r="M190" s="32" t="s">
        <v>346</v>
      </c>
      <c r="N190" s="32" t="s">
        <v>347</v>
      </c>
      <c r="O190" s="32" t="s">
        <v>348</v>
      </c>
      <c r="P190" s="32" t="s">
        <v>349</v>
      </c>
      <c r="Q190" s="32" t="s">
        <v>350</v>
      </c>
      <c r="R190" s="32" t="s">
        <v>354</v>
      </c>
      <c r="S190" s="32" t="s">
        <v>357</v>
      </c>
      <c r="T190" s="32" t="s">
        <v>372</v>
      </c>
    </row>
    <row r="191" spans="6:26" x14ac:dyDescent="0.25">
      <c r="F191" s="23" t="s">
        <v>11</v>
      </c>
      <c r="G191" s="24" t="s">
        <v>1</v>
      </c>
      <c r="H191" s="105">
        <f>H175/$T175</f>
        <v>9.026415463269823E-3</v>
      </c>
      <c r="I191" s="105">
        <f t="shared" ref="I191:T191" si="26">I175/$T175</f>
        <v>1.0273981521690646E-3</v>
      </c>
      <c r="J191" s="105">
        <f t="shared" si="26"/>
        <v>0.19370925014947446</v>
      </c>
      <c r="K191" s="105">
        <f t="shared" si="26"/>
        <v>5.2559960258764638E-2</v>
      </c>
      <c r="L191" s="105">
        <f t="shared" si="26"/>
        <v>6.6536136248583316E-2</v>
      </c>
      <c r="M191" s="105">
        <f t="shared" si="26"/>
        <v>0.20667911109448298</v>
      </c>
      <c r="N191" s="105">
        <f t="shared" si="26"/>
        <v>3.2541979759811622E-2</v>
      </c>
      <c r="O191" s="105">
        <f t="shared" si="26"/>
        <v>7.5192350124869384E-2</v>
      </c>
      <c r="P191" s="105">
        <f t="shared" si="26"/>
        <v>0.10298250650780606</v>
      </c>
      <c r="Q191" s="105">
        <f t="shared" si="26"/>
        <v>0.10250912275712926</v>
      </c>
      <c r="R191" s="105">
        <f t="shared" si="26"/>
        <v>0.12693445032820933</v>
      </c>
      <c r="S191" s="105">
        <f t="shared" si="26"/>
        <v>3.0301319155429982E-2</v>
      </c>
      <c r="T191" s="105">
        <f t="shared" si="26"/>
        <v>1</v>
      </c>
      <c r="V191" s="106"/>
    </row>
    <row r="192" spans="6:26" x14ac:dyDescent="0.25">
      <c r="F192" s="20" t="s">
        <v>12</v>
      </c>
      <c r="G192" s="14" t="s">
        <v>2</v>
      </c>
      <c r="H192" s="105">
        <f t="shared" ref="H192:T192" si="27">H176/$T176</f>
        <v>5.5761698266812258E-2</v>
      </c>
      <c r="I192" s="105">
        <f t="shared" si="27"/>
        <v>0.32983633241525273</v>
      </c>
      <c r="J192" s="105">
        <f t="shared" si="27"/>
        <v>3.1100966706409192E-2</v>
      </c>
      <c r="K192" s="105">
        <f t="shared" si="27"/>
        <v>2.6400237174449878E-2</v>
      </c>
      <c r="L192" s="105">
        <f t="shared" si="27"/>
        <v>4.7037510034495016E-2</v>
      </c>
      <c r="M192" s="105">
        <f t="shared" si="27"/>
        <v>0.18863112820459224</v>
      </c>
      <c r="N192" s="105">
        <f t="shared" si="27"/>
        <v>1.9966074546679428E-2</v>
      </c>
      <c r="O192" s="105">
        <f t="shared" si="27"/>
        <v>6.3679092738171076E-3</v>
      </c>
      <c r="P192" s="105">
        <f t="shared" si="27"/>
        <v>4.8601405393836047E-2</v>
      </c>
      <c r="Q192" s="105">
        <f t="shared" si="27"/>
        <v>9.5024741499728865E-2</v>
      </c>
      <c r="R192" s="105">
        <f t="shared" si="27"/>
        <v>0.13217718542971624</v>
      </c>
      <c r="S192" s="105">
        <f t="shared" si="27"/>
        <v>1.9094811054210958E-2</v>
      </c>
      <c r="T192" s="105">
        <f t="shared" si="27"/>
        <v>1</v>
      </c>
    </row>
    <row r="193" spans="6:20" x14ac:dyDescent="0.25">
      <c r="F193" s="20" t="s">
        <v>13</v>
      </c>
      <c r="G193" s="14" t="s">
        <v>3</v>
      </c>
      <c r="H193" s="105">
        <f t="shared" ref="H193:T193" si="28">H177/$T177</f>
        <v>0.11737564686820151</v>
      </c>
      <c r="I193" s="105">
        <f t="shared" si="28"/>
        <v>0.25715303375047882</v>
      </c>
      <c r="J193" s="105">
        <f t="shared" si="28"/>
        <v>0.1599475102448645</v>
      </c>
      <c r="K193" s="105">
        <f t="shared" si="28"/>
        <v>2.2085940954182082E-2</v>
      </c>
      <c r="L193" s="105">
        <f t="shared" si="28"/>
        <v>5.9348773705127138E-2</v>
      </c>
      <c r="M193" s="105">
        <f t="shared" si="28"/>
        <v>0.12816438166513761</v>
      </c>
      <c r="N193" s="105">
        <f t="shared" si="28"/>
        <v>1.5939529686900995E-2</v>
      </c>
      <c r="O193" s="105">
        <f t="shared" si="28"/>
        <v>8.290770222887019E-3</v>
      </c>
      <c r="P193" s="105">
        <f t="shared" si="28"/>
        <v>4.7229887769451674E-2</v>
      </c>
      <c r="Q193" s="105">
        <f t="shared" si="28"/>
        <v>8.0944830653100985E-2</v>
      </c>
      <c r="R193" s="105">
        <f t="shared" si="28"/>
        <v>8.0815807707061524E-2</v>
      </c>
      <c r="S193" s="105">
        <f t="shared" si="28"/>
        <v>2.270388677260602E-2</v>
      </c>
      <c r="T193" s="105">
        <f t="shared" si="28"/>
        <v>1</v>
      </c>
    </row>
    <row r="194" spans="6:20" x14ac:dyDescent="0.25">
      <c r="F194" s="20" t="s">
        <v>14</v>
      </c>
      <c r="G194" s="14" t="s">
        <v>4</v>
      </c>
      <c r="H194" s="105">
        <f t="shared" ref="H194:T194" si="29">H178/$T178</f>
        <v>0.11833526761293679</v>
      </c>
      <c r="I194" s="105">
        <f t="shared" si="29"/>
        <v>0.30611959513975079</v>
      </c>
      <c r="J194" s="105">
        <f t="shared" si="29"/>
        <v>7.0637743219957597E-2</v>
      </c>
      <c r="K194" s="105">
        <f t="shared" si="29"/>
        <v>0.10563167468726986</v>
      </c>
      <c r="L194" s="105">
        <f t="shared" si="29"/>
        <v>4.8018067219801862E-2</v>
      </c>
      <c r="M194" s="105">
        <f t="shared" si="29"/>
        <v>9.3817823181536752E-2</v>
      </c>
      <c r="N194" s="105">
        <f t="shared" si="29"/>
        <v>1.462551449011495E-2</v>
      </c>
      <c r="O194" s="105">
        <f t="shared" si="29"/>
        <v>4.5263389135684834E-3</v>
      </c>
      <c r="P194" s="105">
        <f t="shared" si="29"/>
        <v>4.8904318739311697E-2</v>
      </c>
      <c r="Q194" s="105">
        <f t="shared" si="29"/>
        <v>7.8284758322959239E-2</v>
      </c>
      <c r="R194" s="105">
        <f t="shared" si="29"/>
        <v>8.9142055540016502E-2</v>
      </c>
      <c r="S194" s="105">
        <f t="shared" si="29"/>
        <v>2.1956842932775451E-2</v>
      </c>
      <c r="T194" s="105">
        <f t="shared" si="29"/>
        <v>1</v>
      </c>
    </row>
    <row r="195" spans="6:20" x14ac:dyDescent="0.25">
      <c r="F195" s="20" t="s">
        <v>15</v>
      </c>
      <c r="G195" s="14" t="s">
        <v>5</v>
      </c>
      <c r="H195" s="105">
        <f t="shared" ref="H195:T195" si="30">H179/$T179</f>
        <v>0.37995868648146436</v>
      </c>
      <c r="I195" s="105">
        <f t="shared" si="30"/>
        <v>5.2958181592464293E-3</v>
      </c>
      <c r="J195" s="105">
        <f t="shared" si="30"/>
        <v>0.12239335216194136</v>
      </c>
      <c r="K195" s="105">
        <f t="shared" si="30"/>
        <v>3.6430254971966357E-2</v>
      </c>
      <c r="L195" s="105">
        <f t="shared" si="30"/>
        <v>5.075931967657344E-2</v>
      </c>
      <c r="M195" s="105">
        <f t="shared" si="30"/>
        <v>0.1171099360433691</v>
      </c>
      <c r="N195" s="105">
        <f t="shared" si="30"/>
        <v>1.5262439386814153E-2</v>
      </c>
      <c r="O195" s="105">
        <f t="shared" si="30"/>
        <v>1.2127256092661435E-2</v>
      </c>
      <c r="P195" s="105">
        <f t="shared" si="30"/>
        <v>5.4268042958747452E-2</v>
      </c>
      <c r="Q195" s="105">
        <f t="shared" si="30"/>
        <v>6.5877380170009867E-2</v>
      </c>
      <c r="R195" s="105">
        <f t="shared" si="30"/>
        <v>0.11717279019240154</v>
      </c>
      <c r="S195" s="105">
        <f t="shared" si="30"/>
        <v>2.3344723704804483E-2</v>
      </c>
      <c r="T195" s="105">
        <f t="shared" si="30"/>
        <v>1</v>
      </c>
    </row>
    <row r="196" spans="6:20" x14ac:dyDescent="0.25">
      <c r="F196" s="18" t="s">
        <v>16</v>
      </c>
      <c r="G196" s="14" t="s">
        <v>6</v>
      </c>
      <c r="H196" s="105">
        <f t="shared" ref="H196:T196" si="31">H180/$T180</f>
        <v>0.15961507112158324</v>
      </c>
      <c r="I196" s="105">
        <f t="shared" si="31"/>
        <v>0.18221623278526178</v>
      </c>
      <c r="J196" s="105">
        <f t="shared" si="31"/>
        <v>9.1652269771221345E-2</v>
      </c>
      <c r="K196" s="105">
        <f t="shared" si="31"/>
        <v>1.5432173988238079E-2</v>
      </c>
      <c r="L196" s="105">
        <f t="shared" si="31"/>
        <v>6.4930324864796912E-2</v>
      </c>
      <c r="M196" s="105">
        <f t="shared" si="31"/>
        <v>0.13269881512180737</v>
      </c>
      <c r="N196" s="105">
        <f t="shared" si="31"/>
        <v>2.0898805235503509E-2</v>
      </c>
      <c r="O196" s="105">
        <f t="shared" si="31"/>
        <v>6.8046434916809832E-3</v>
      </c>
      <c r="P196" s="105">
        <f t="shared" si="31"/>
        <v>7.2195536723546991E-2</v>
      </c>
      <c r="Q196" s="105">
        <f t="shared" si="31"/>
        <v>8.4477689767921124E-2</v>
      </c>
      <c r="R196" s="105">
        <f t="shared" si="31"/>
        <v>0.13980573471760663</v>
      </c>
      <c r="S196" s="105">
        <f t="shared" si="31"/>
        <v>2.9272702410832005E-2</v>
      </c>
      <c r="T196" s="105">
        <f t="shared" si="31"/>
        <v>1</v>
      </c>
    </row>
    <row r="197" spans="6:20" x14ac:dyDescent="0.25">
      <c r="F197" s="18" t="s">
        <v>17</v>
      </c>
      <c r="G197" s="14" t="s">
        <v>7</v>
      </c>
      <c r="H197" s="105">
        <f t="shared" ref="H197:T197" si="32">H181/$T181</f>
        <v>0.14271804939595559</v>
      </c>
      <c r="I197" s="105">
        <f t="shared" si="32"/>
        <v>1.5504380253780284E-3</v>
      </c>
      <c r="J197" s="105">
        <f t="shared" si="32"/>
        <v>0.16730307859897708</v>
      </c>
      <c r="K197" s="105">
        <f t="shared" si="32"/>
        <v>7.5398569973336882E-2</v>
      </c>
      <c r="L197" s="105">
        <f t="shared" si="32"/>
        <v>6.6126436648819703E-2</v>
      </c>
      <c r="M197" s="105">
        <f t="shared" si="32"/>
        <v>0.19026538318855488</v>
      </c>
      <c r="N197" s="105">
        <f t="shared" si="32"/>
        <v>2.6882821090396532E-2</v>
      </c>
      <c r="O197" s="105">
        <f t="shared" si="32"/>
        <v>1.9693039144052092E-2</v>
      </c>
      <c r="P197" s="105">
        <f t="shared" si="32"/>
        <v>0.10005738062630805</v>
      </c>
      <c r="Q197" s="105">
        <f t="shared" si="32"/>
        <v>8.2450550604401387E-2</v>
      </c>
      <c r="R197" s="105">
        <f t="shared" si="32"/>
        <v>0.10148608785052184</v>
      </c>
      <c r="S197" s="105">
        <f t="shared" si="32"/>
        <v>2.6068164853297927E-2</v>
      </c>
      <c r="T197" s="105">
        <f t="shared" si="32"/>
        <v>1</v>
      </c>
    </row>
    <row r="198" spans="6:20" x14ac:dyDescent="0.25">
      <c r="F198" s="20" t="s">
        <v>18</v>
      </c>
      <c r="G198" s="14" t="s">
        <v>8</v>
      </c>
      <c r="H198" s="105">
        <f t="shared" ref="H198:T198" si="33">H182/$T182</f>
        <v>0.35218499828229688</v>
      </c>
      <c r="I198" s="105">
        <f t="shared" si="33"/>
        <v>7.115360822654522E-3</v>
      </c>
      <c r="J198" s="105">
        <f t="shared" si="33"/>
        <v>6.437815689093343E-2</v>
      </c>
      <c r="K198" s="105">
        <f t="shared" si="33"/>
        <v>1.7402484246069792E-2</v>
      </c>
      <c r="L198" s="105">
        <f t="shared" si="33"/>
        <v>5.4918257556529328E-2</v>
      </c>
      <c r="M198" s="105">
        <f t="shared" si="33"/>
        <v>0.14130660690543762</v>
      </c>
      <c r="N198" s="105">
        <f t="shared" si="33"/>
        <v>2.302240360765917E-2</v>
      </c>
      <c r="O198" s="105">
        <f t="shared" si="33"/>
        <v>1.3674671087152609E-2</v>
      </c>
      <c r="P198" s="105">
        <f t="shared" si="33"/>
        <v>8.3062847868374243E-2</v>
      </c>
      <c r="Q198" s="105">
        <f t="shared" si="33"/>
        <v>7.2221266197512984E-2</v>
      </c>
      <c r="R198" s="105">
        <f t="shared" si="33"/>
        <v>0.13552707629718003</v>
      </c>
      <c r="S198" s="105">
        <f t="shared" si="33"/>
        <v>3.518587023819951E-2</v>
      </c>
      <c r="T198" s="105">
        <f t="shared" si="33"/>
        <v>1</v>
      </c>
    </row>
    <row r="199" spans="6:20" ht="15.75" thickBot="1" x14ac:dyDescent="0.3">
      <c r="F199" s="48" t="s">
        <v>19</v>
      </c>
      <c r="G199" s="49" t="s">
        <v>9</v>
      </c>
      <c r="H199" s="105">
        <f t="shared" ref="H199:T200" si="34">H183/$T183</f>
        <v>0.24990837605013774</v>
      </c>
      <c r="I199" s="105">
        <f t="shared" si="34"/>
        <v>1.5722163992923403E-3</v>
      </c>
      <c r="J199" s="105">
        <f t="shared" si="34"/>
        <v>5.805155827008731E-2</v>
      </c>
      <c r="K199" s="105">
        <f t="shared" si="34"/>
        <v>1.4183624230234183E-2</v>
      </c>
      <c r="L199" s="105">
        <f t="shared" si="34"/>
        <v>5.7530943872740527E-2</v>
      </c>
      <c r="M199" s="105">
        <f t="shared" si="34"/>
        <v>0.19854856574034732</v>
      </c>
      <c r="N199" s="105">
        <f t="shared" si="34"/>
        <v>2.9879108177333743E-2</v>
      </c>
      <c r="O199" s="105">
        <f t="shared" si="34"/>
        <v>1.9620286477267698E-2</v>
      </c>
      <c r="P199" s="105">
        <f t="shared" si="34"/>
        <v>5.7276382929819868E-2</v>
      </c>
      <c r="Q199" s="105">
        <f t="shared" si="34"/>
        <v>8.803261062190787E-2</v>
      </c>
      <c r="R199" s="105">
        <f t="shared" si="34"/>
        <v>0.19533841357175469</v>
      </c>
      <c r="S199" s="105">
        <f t="shared" si="34"/>
        <v>3.0057913659076722E-2</v>
      </c>
      <c r="T199" s="105">
        <f t="shared" si="34"/>
        <v>1</v>
      </c>
    </row>
    <row r="200" spans="6:20" ht="15.75" thickBot="1" x14ac:dyDescent="0.3">
      <c r="F200" s="317" t="s">
        <v>329</v>
      </c>
      <c r="G200" s="318"/>
      <c r="H200" s="94">
        <f t="shared" si="34"/>
        <v>7.5316269419405668E-2</v>
      </c>
      <c r="I200" s="94">
        <f t="shared" si="34"/>
        <v>3.4432015258272636E-2</v>
      </c>
      <c r="J200" s="94">
        <f t="shared" si="34"/>
        <v>0.1624271697456432</v>
      </c>
      <c r="K200" s="94">
        <f t="shared" si="34"/>
        <v>5.0338199058003935E-2</v>
      </c>
      <c r="L200" s="94">
        <f t="shared" si="34"/>
        <v>6.3401489019240767E-2</v>
      </c>
      <c r="M200" s="94">
        <f t="shared" si="34"/>
        <v>0.18994090947827005</v>
      </c>
      <c r="N200" s="94">
        <f t="shared" si="34"/>
        <v>2.9005993402209555E-2</v>
      </c>
      <c r="O200" s="94">
        <f t="shared" si="34"/>
        <v>5.3506225578129604E-2</v>
      </c>
      <c r="P200" s="94">
        <f t="shared" si="34"/>
        <v>9.1783082240638025E-2</v>
      </c>
      <c r="Q200" s="94">
        <f t="shared" si="34"/>
        <v>9.4972647772667049E-2</v>
      </c>
      <c r="R200" s="94">
        <f t="shared" si="34"/>
        <v>0.12597432588192764</v>
      </c>
      <c r="S200" s="94">
        <f t="shared" si="34"/>
        <v>2.8901673145591673E-2</v>
      </c>
      <c r="T200" s="94">
        <f t="shared" si="34"/>
        <v>1</v>
      </c>
    </row>
    <row r="204" spans="6:20" x14ac:dyDescent="0.25">
      <c r="F204" s="320" t="s">
        <v>436</v>
      </c>
      <c r="G204" s="320"/>
      <c r="H204" s="320"/>
      <c r="I204" s="320"/>
      <c r="J204" s="320"/>
      <c r="K204" s="320"/>
      <c r="L204" s="320"/>
      <c r="M204" s="320"/>
      <c r="N204" s="320"/>
      <c r="O204" s="320"/>
      <c r="P204" s="320"/>
      <c r="Q204" s="320"/>
      <c r="R204" s="320"/>
      <c r="S204" s="320"/>
      <c r="T204" s="320"/>
    </row>
    <row r="205" spans="6:20" ht="15.75" thickBot="1" x14ac:dyDescent="0.3">
      <c r="F205" s="319" t="s">
        <v>481</v>
      </c>
      <c r="G205" s="319"/>
      <c r="H205" s="319"/>
      <c r="I205" s="319"/>
      <c r="J205" s="319"/>
      <c r="K205" s="319"/>
      <c r="L205" s="319"/>
      <c r="M205" s="319"/>
      <c r="N205" s="319"/>
      <c r="O205" s="319"/>
      <c r="P205" s="319"/>
      <c r="Q205" s="319"/>
      <c r="R205" s="319"/>
      <c r="S205" s="319"/>
      <c r="T205" s="319"/>
    </row>
    <row r="206" spans="6:20" ht="282" thickBot="1" x14ac:dyDescent="0.3">
      <c r="F206" s="29" t="s">
        <v>10</v>
      </c>
      <c r="G206" s="30" t="s">
        <v>0</v>
      </c>
      <c r="H206" s="32" t="s">
        <v>328</v>
      </c>
      <c r="I206" s="32" t="s">
        <v>358</v>
      </c>
      <c r="J206" s="32" t="s">
        <v>343</v>
      </c>
      <c r="K206" s="32" t="s">
        <v>344</v>
      </c>
      <c r="L206" s="32" t="s">
        <v>345</v>
      </c>
      <c r="M206" s="32" t="s">
        <v>346</v>
      </c>
      <c r="N206" s="32" t="s">
        <v>347</v>
      </c>
      <c r="O206" s="32" t="s">
        <v>348</v>
      </c>
      <c r="P206" s="32" t="s">
        <v>349</v>
      </c>
      <c r="Q206" s="32" t="s">
        <v>350</v>
      </c>
      <c r="R206" s="32" t="s">
        <v>354</v>
      </c>
      <c r="S206" s="32" t="s">
        <v>357</v>
      </c>
      <c r="T206" s="32" t="s">
        <v>372</v>
      </c>
    </row>
    <row r="207" spans="6:20" x14ac:dyDescent="0.25">
      <c r="F207" s="23" t="s">
        <v>11</v>
      </c>
      <c r="G207" s="24" t="s">
        <v>1</v>
      </c>
      <c r="H207" s="105">
        <f>H175/H$184</f>
        <v>7.7680501817105257E-2</v>
      </c>
      <c r="I207" s="105">
        <f t="shared" ref="I207:T207" si="35">I175/I$184</f>
        <v>1.9340239230856263E-2</v>
      </c>
      <c r="J207" s="105">
        <f t="shared" si="35"/>
        <v>0.7729958934237775</v>
      </c>
      <c r="K207" s="105">
        <f t="shared" si="35"/>
        <v>0.67677274117472352</v>
      </c>
      <c r="L207" s="105">
        <f t="shared" si="35"/>
        <v>0.68021095765719486</v>
      </c>
      <c r="M207" s="105">
        <f t="shared" si="35"/>
        <v>0.70528325930359048</v>
      </c>
      <c r="N207" s="105">
        <f t="shared" si="35"/>
        <v>0.72717967292287855</v>
      </c>
      <c r="O207" s="105">
        <f t="shared" si="35"/>
        <v>0.91086674434486214</v>
      </c>
      <c r="P207" s="105">
        <f t="shared" si="35"/>
        <v>0.72725434333189987</v>
      </c>
      <c r="Q207" s="105">
        <f t="shared" si="35"/>
        <v>0.69959947452791105</v>
      </c>
      <c r="R207" s="105">
        <f t="shared" si="35"/>
        <v>0.65310493790196456</v>
      </c>
      <c r="S207" s="105">
        <f t="shared" si="35"/>
        <v>0.67955412676413296</v>
      </c>
      <c r="T207" s="105">
        <f t="shared" si="35"/>
        <v>0.64816489195505589</v>
      </c>
    </row>
    <row r="208" spans="6:20" x14ac:dyDescent="0.25">
      <c r="F208" s="20" t="s">
        <v>12</v>
      </c>
      <c r="G208" s="14" t="s">
        <v>2</v>
      </c>
      <c r="H208" s="105">
        <f t="shared" ref="H208:T208" si="36">H176/H$184</f>
        <v>2.5347813267680076E-2</v>
      </c>
      <c r="I208" s="105">
        <f t="shared" si="36"/>
        <v>0.32796640395176163</v>
      </c>
      <c r="J208" s="105">
        <f t="shared" si="36"/>
        <v>6.555540711218469E-3</v>
      </c>
      <c r="K208" s="105">
        <f t="shared" si="36"/>
        <v>1.7955746361844927E-2</v>
      </c>
      <c r="L208" s="105">
        <f t="shared" si="36"/>
        <v>2.5400260674938641E-2</v>
      </c>
      <c r="M208" s="105">
        <f t="shared" si="36"/>
        <v>3.4000723341257977E-2</v>
      </c>
      <c r="N208" s="105">
        <f t="shared" si="36"/>
        <v>2.3566671697437716E-2</v>
      </c>
      <c r="O208" s="105">
        <f t="shared" si="36"/>
        <v>4.0746082330850898E-3</v>
      </c>
      <c r="P208" s="105">
        <f t="shared" si="36"/>
        <v>1.8129235777785808E-2</v>
      </c>
      <c r="Q208" s="105">
        <f t="shared" si="36"/>
        <v>3.4255590489566543E-2</v>
      </c>
      <c r="R208" s="105">
        <f t="shared" si="36"/>
        <v>3.5922600140299854E-2</v>
      </c>
      <c r="S208" s="105">
        <f t="shared" si="36"/>
        <v>2.261963993629397E-2</v>
      </c>
      <c r="T208" s="105">
        <f t="shared" si="36"/>
        <v>3.4236811155330622E-2</v>
      </c>
    </row>
    <row r="209" spans="6:24" x14ac:dyDescent="0.25">
      <c r="F209" s="20" t="s">
        <v>13</v>
      </c>
      <c r="G209" s="14" t="s">
        <v>3</v>
      </c>
      <c r="H209" s="105">
        <f t="shared" ref="H209:T209" si="37">H177/H$184</f>
        <v>3.0913589969281445E-2</v>
      </c>
      <c r="I209" s="105">
        <f t="shared" si="37"/>
        <v>0.14814583767568432</v>
      </c>
      <c r="J209" s="105">
        <f t="shared" si="37"/>
        <v>1.9533454315911115E-2</v>
      </c>
      <c r="K209" s="105">
        <f t="shared" si="37"/>
        <v>8.7031902417310861E-3</v>
      </c>
      <c r="L209" s="105">
        <f t="shared" si="37"/>
        <v>1.8568316749272139E-2</v>
      </c>
      <c r="M209" s="105">
        <f t="shared" si="37"/>
        <v>1.3384713429802681E-2</v>
      </c>
      <c r="N209" s="105">
        <f t="shared" si="37"/>
        <v>1.0900539748985938E-2</v>
      </c>
      <c r="O209" s="105">
        <f t="shared" si="37"/>
        <v>3.0736244807833585E-3</v>
      </c>
      <c r="P209" s="105">
        <f t="shared" si="37"/>
        <v>1.0207385557610943E-2</v>
      </c>
      <c r="Q209" s="105">
        <f t="shared" si="37"/>
        <v>1.6906387410941071E-2</v>
      </c>
      <c r="R209" s="105">
        <f t="shared" si="37"/>
        <v>1.2725490135380865E-2</v>
      </c>
      <c r="S209" s="105">
        <f t="shared" si="37"/>
        <v>1.558251203070397E-2</v>
      </c>
      <c r="T209" s="105">
        <f t="shared" si="37"/>
        <v>1.9836280633765791E-2</v>
      </c>
    </row>
    <row r="210" spans="6:24" x14ac:dyDescent="0.25">
      <c r="F210" s="20" t="s">
        <v>14</v>
      </c>
      <c r="G210" s="14" t="s">
        <v>4</v>
      </c>
      <c r="H210" s="105">
        <f t="shared" ref="H210:T210" si="38">H178/H$184</f>
        <v>5.8881024660924021E-2</v>
      </c>
      <c r="I210" s="105">
        <f t="shared" si="38"/>
        <v>0.33317979014277022</v>
      </c>
      <c r="J210" s="105">
        <f t="shared" si="38"/>
        <v>1.6297766859688624E-2</v>
      </c>
      <c r="K210" s="105">
        <f t="shared" si="38"/>
        <v>7.8640533932877732E-2</v>
      </c>
      <c r="L210" s="105">
        <f t="shared" si="38"/>
        <v>2.8382796260417759E-2</v>
      </c>
      <c r="M210" s="105">
        <f t="shared" si="38"/>
        <v>1.851044250246987E-2</v>
      </c>
      <c r="N210" s="105">
        <f t="shared" si="38"/>
        <v>1.8896151869556455E-2</v>
      </c>
      <c r="O210" s="105">
        <f t="shared" si="38"/>
        <v>3.1702441876343117E-3</v>
      </c>
      <c r="P210" s="105">
        <f t="shared" si="38"/>
        <v>1.9967998597458535E-2</v>
      </c>
      <c r="Q210" s="105">
        <f t="shared" si="38"/>
        <v>3.0890762703207626E-2</v>
      </c>
      <c r="R210" s="105">
        <f t="shared" si="38"/>
        <v>2.6518598221245332E-2</v>
      </c>
      <c r="S210" s="105">
        <f t="shared" si="38"/>
        <v>2.8470616545354835E-2</v>
      </c>
      <c r="T210" s="105">
        <f t="shared" si="38"/>
        <v>3.7475717987627277E-2</v>
      </c>
    </row>
    <row r="211" spans="6:24" x14ac:dyDescent="0.25">
      <c r="F211" s="20" t="s">
        <v>15</v>
      </c>
      <c r="G211" s="14" t="s">
        <v>5</v>
      </c>
      <c r="H211" s="105">
        <f t="shared" ref="H211:T211" si="39">H179/H$184</f>
        <v>0.19940638971772295</v>
      </c>
      <c r="I211" s="105">
        <f t="shared" si="39"/>
        <v>6.0794195483633547E-3</v>
      </c>
      <c r="J211" s="105">
        <f t="shared" si="39"/>
        <v>2.978452277437052E-2</v>
      </c>
      <c r="K211" s="105">
        <f t="shared" si="39"/>
        <v>2.8605927282080629E-2</v>
      </c>
      <c r="L211" s="105">
        <f t="shared" si="39"/>
        <v>3.1645198795602833E-2</v>
      </c>
      <c r="M211" s="105">
        <f t="shared" si="39"/>
        <v>2.4370628188141161E-2</v>
      </c>
      <c r="N211" s="105">
        <f t="shared" si="39"/>
        <v>2.0798293454846919E-2</v>
      </c>
      <c r="O211" s="105">
        <f t="shared" si="39"/>
        <v>8.9587976170981808E-3</v>
      </c>
      <c r="P211" s="105">
        <f t="shared" si="39"/>
        <v>2.3370769677393394E-2</v>
      </c>
      <c r="Q211" s="105">
        <f t="shared" si="39"/>
        <v>2.7417589319102764E-2</v>
      </c>
      <c r="R211" s="105">
        <f t="shared" si="39"/>
        <v>3.6765139822210635E-2</v>
      </c>
      <c r="S211" s="105">
        <f t="shared" si="39"/>
        <v>3.1926936338794822E-2</v>
      </c>
      <c r="T211" s="105">
        <f t="shared" si="39"/>
        <v>3.9526785164480459E-2</v>
      </c>
    </row>
    <row r="212" spans="6:24" x14ac:dyDescent="0.25">
      <c r="F212" s="18" t="s">
        <v>16</v>
      </c>
      <c r="G212" s="14" t="s">
        <v>6</v>
      </c>
      <c r="H212" s="105">
        <f t="shared" ref="H212:T212" si="40">H180/H$184</f>
        <v>6.0124586052184591E-2</v>
      </c>
      <c r="I212" s="105">
        <f t="shared" si="40"/>
        <v>0.15013834539729967</v>
      </c>
      <c r="J212" s="105">
        <f t="shared" si="40"/>
        <v>1.600853359560913E-2</v>
      </c>
      <c r="K212" s="105">
        <f t="shared" si="40"/>
        <v>8.697540128538888E-3</v>
      </c>
      <c r="L212" s="105">
        <f t="shared" si="40"/>
        <v>2.9054614800073937E-2</v>
      </c>
      <c r="M212" s="105">
        <f t="shared" si="40"/>
        <v>1.9820542434052228E-2</v>
      </c>
      <c r="N212" s="105">
        <f t="shared" si="40"/>
        <v>2.0440933185932517E-2</v>
      </c>
      <c r="O212" s="105">
        <f t="shared" si="40"/>
        <v>3.6080127563446395E-3</v>
      </c>
      <c r="P212" s="105">
        <f t="shared" si="40"/>
        <v>2.2315915862857385E-2</v>
      </c>
      <c r="Q212" s="105">
        <f t="shared" si="40"/>
        <v>2.5235417052679308E-2</v>
      </c>
      <c r="R212" s="105">
        <f t="shared" si="40"/>
        <v>3.148545306694725E-2</v>
      </c>
      <c r="S212" s="105">
        <f t="shared" si="40"/>
        <v>2.8734711185937702E-2</v>
      </c>
      <c r="T212" s="105">
        <f t="shared" si="40"/>
        <v>2.8370500918344966E-2</v>
      </c>
    </row>
    <row r="213" spans="6:24" x14ac:dyDescent="0.25">
      <c r="F213" s="18" t="s">
        <v>17</v>
      </c>
      <c r="G213" s="14" t="s">
        <v>7</v>
      </c>
      <c r="H213" s="105">
        <f t="shared" ref="H213:T213" si="41">H181/H$184</f>
        <v>0.19300440408655997</v>
      </c>
      <c r="I213" s="105">
        <f t="shared" si="41"/>
        <v>4.5863699908424305E-3</v>
      </c>
      <c r="J213" s="105">
        <f t="shared" si="41"/>
        <v>0.10491132541981689</v>
      </c>
      <c r="K213" s="105">
        <f t="shared" si="41"/>
        <v>0.15256065804473493</v>
      </c>
      <c r="L213" s="105">
        <f t="shared" si="41"/>
        <v>0.10623136966457528</v>
      </c>
      <c r="M213" s="105">
        <f t="shared" si="41"/>
        <v>0.10202776777864418</v>
      </c>
      <c r="N213" s="105">
        <f t="shared" si="41"/>
        <v>9.4398309289640006E-2</v>
      </c>
      <c r="O213" s="105">
        <f t="shared" si="41"/>
        <v>3.7487419491175927E-2</v>
      </c>
      <c r="P213" s="105">
        <f t="shared" si="41"/>
        <v>0.11103594919862017</v>
      </c>
      <c r="Q213" s="105">
        <f t="shared" si="41"/>
        <v>8.8424402173091013E-2</v>
      </c>
      <c r="R213" s="105">
        <f t="shared" si="41"/>
        <v>8.2054345635961909E-2</v>
      </c>
      <c r="S213" s="105">
        <f t="shared" si="41"/>
        <v>9.1868069790795204E-2</v>
      </c>
      <c r="T213" s="105">
        <f t="shared" si="41"/>
        <v>0.10185377223721451</v>
      </c>
    </row>
    <row r="214" spans="6:24" x14ac:dyDescent="0.25">
      <c r="F214" s="20" t="s">
        <v>18</v>
      </c>
      <c r="G214" s="14" t="s">
        <v>8</v>
      </c>
      <c r="H214" s="105">
        <f t="shared" ref="H214:T214" si="42">H182/H$184</f>
        <v>0.18675564681897969</v>
      </c>
      <c r="I214" s="105">
        <f t="shared" si="42"/>
        <v>8.253272335036704E-3</v>
      </c>
      <c r="J214" s="105">
        <f t="shared" si="42"/>
        <v>1.5829658719879375E-2</v>
      </c>
      <c r="K214" s="105">
        <f t="shared" si="42"/>
        <v>1.3807188856260314E-2</v>
      </c>
      <c r="L214" s="105">
        <f t="shared" si="42"/>
        <v>3.4594653224201063E-2</v>
      </c>
      <c r="M214" s="105">
        <f t="shared" si="42"/>
        <v>2.9712257122570335E-2</v>
      </c>
      <c r="N214" s="105">
        <f t="shared" si="42"/>
        <v>3.1699660368601459E-2</v>
      </c>
      <c r="O214" s="105">
        <f t="shared" si="42"/>
        <v>1.0207144493752868E-2</v>
      </c>
      <c r="P214" s="105">
        <f t="shared" si="42"/>
        <v>3.6143971312257113E-2</v>
      </c>
      <c r="Q214" s="105">
        <f t="shared" si="42"/>
        <v>3.0370940574340456E-2</v>
      </c>
      <c r="R214" s="105">
        <f t="shared" si="42"/>
        <v>4.2967067704459613E-2</v>
      </c>
      <c r="S214" s="105">
        <f t="shared" si="42"/>
        <v>4.8622468234309033E-2</v>
      </c>
      <c r="T214" s="105">
        <f t="shared" si="42"/>
        <v>3.9938494484478677E-2</v>
      </c>
    </row>
    <row r="215" spans="6:24" ht="15.75" thickBot="1" x14ac:dyDescent="0.3">
      <c r="F215" s="48" t="s">
        <v>19</v>
      </c>
      <c r="G215" s="49" t="s">
        <v>9</v>
      </c>
      <c r="H215" s="105">
        <f t="shared" ref="H215:T215" si="43">H183/H$184</f>
        <v>0.16788604360956194</v>
      </c>
      <c r="I215" s="105">
        <f t="shared" si="43"/>
        <v>2.3103217273853765E-3</v>
      </c>
      <c r="J215" s="105">
        <f t="shared" si="43"/>
        <v>1.8083304179728459E-2</v>
      </c>
      <c r="K215" s="105">
        <f t="shared" si="43"/>
        <v>1.425647397720802E-2</v>
      </c>
      <c r="L215" s="105">
        <f t="shared" si="43"/>
        <v>4.5911832173723563E-2</v>
      </c>
      <c r="M215" s="105">
        <f t="shared" si="43"/>
        <v>5.2889665899471125E-2</v>
      </c>
      <c r="N215" s="105">
        <f t="shared" si="43"/>
        <v>5.2119767462120464E-2</v>
      </c>
      <c r="O215" s="105">
        <f t="shared" si="43"/>
        <v>1.8553404395263338E-2</v>
      </c>
      <c r="P215" s="105">
        <f t="shared" si="43"/>
        <v>3.1574430684116646E-2</v>
      </c>
      <c r="Q215" s="105">
        <f t="shared" si="43"/>
        <v>4.689943574916032E-2</v>
      </c>
      <c r="R215" s="105">
        <f t="shared" si="43"/>
        <v>7.8456367371530028E-2</v>
      </c>
      <c r="S215" s="105">
        <f t="shared" si="43"/>
        <v>5.2620919173677554E-2</v>
      </c>
      <c r="T215" s="105">
        <f t="shared" si="43"/>
        <v>5.0596745463701666E-2</v>
      </c>
    </row>
    <row r="216" spans="6:24" ht="15.75" thickBot="1" x14ac:dyDescent="0.3">
      <c r="F216" s="317" t="s">
        <v>329</v>
      </c>
      <c r="G216" s="318"/>
      <c r="H216" s="94">
        <f t="shared" ref="H216:T216" si="44">H184/H$184</f>
        <v>1</v>
      </c>
      <c r="I216" s="94">
        <f t="shared" si="44"/>
        <v>1</v>
      </c>
      <c r="J216" s="94">
        <f t="shared" si="44"/>
        <v>1</v>
      </c>
      <c r="K216" s="94">
        <f t="shared" si="44"/>
        <v>1</v>
      </c>
      <c r="L216" s="94">
        <f t="shared" si="44"/>
        <v>1</v>
      </c>
      <c r="M216" s="94">
        <f t="shared" si="44"/>
        <v>1</v>
      </c>
      <c r="N216" s="94">
        <f t="shared" si="44"/>
        <v>1</v>
      </c>
      <c r="O216" s="94">
        <f t="shared" si="44"/>
        <v>1</v>
      </c>
      <c r="P216" s="94">
        <f t="shared" si="44"/>
        <v>1</v>
      </c>
      <c r="Q216" s="94">
        <f t="shared" si="44"/>
        <v>1</v>
      </c>
      <c r="R216" s="94">
        <f t="shared" si="44"/>
        <v>1</v>
      </c>
      <c r="S216" s="94">
        <f t="shared" si="44"/>
        <v>1</v>
      </c>
      <c r="T216" s="94">
        <f t="shared" si="44"/>
        <v>1</v>
      </c>
    </row>
    <row r="222" spans="6:24" x14ac:dyDescent="0.25">
      <c r="G222" s="150" t="s">
        <v>492</v>
      </c>
      <c r="H222" s="150"/>
      <c r="I222" s="150"/>
      <c r="J222" s="150"/>
      <c r="K222" s="150"/>
      <c r="L222" s="150"/>
      <c r="M222" s="150"/>
      <c r="N222" s="150"/>
      <c r="O222" s="150"/>
      <c r="P222" s="150"/>
      <c r="Q222" s="150"/>
      <c r="R222" s="150"/>
      <c r="S222" s="150"/>
      <c r="T222" s="150"/>
      <c r="U222" s="150"/>
      <c r="V222" s="150"/>
      <c r="W222" s="150"/>
      <c r="X222" s="150"/>
    </row>
    <row r="223" spans="6:24" x14ac:dyDescent="0.25">
      <c r="G223" s="151" t="s">
        <v>491</v>
      </c>
      <c r="H223" s="151"/>
      <c r="I223" s="151"/>
      <c r="J223" s="151"/>
      <c r="K223" s="151"/>
      <c r="L223" s="151"/>
      <c r="M223" s="151"/>
      <c r="N223" s="151"/>
      <c r="O223" s="151"/>
      <c r="P223" s="151"/>
      <c r="Q223" s="151"/>
      <c r="R223" s="151"/>
      <c r="S223" s="151"/>
      <c r="T223" s="151"/>
      <c r="U223" s="151"/>
      <c r="V223" s="151"/>
      <c r="W223" s="151"/>
      <c r="X223" s="151"/>
    </row>
    <row r="224" spans="6:24" x14ac:dyDescent="0.25">
      <c r="G224" s="151" t="s">
        <v>322</v>
      </c>
      <c r="H224" s="151"/>
      <c r="I224" s="151"/>
      <c r="J224" s="151"/>
      <c r="K224" s="151"/>
      <c r="L224" s="151"/>
      <c r="M224" s="151"/>
      <c r="N224" s="151"/>
      <c r="O224" s="151"/>
      <c r="P224" s="151"/>
      <c r="Q224" s="151"/>
      <c r="R224" s="151"/>
      <c r="S224" s="151"/>
      <c r="T224" s="151"/>
      <c r="U224" s="151"/>
      <c r="V224" s="151"/>
      <c r="W224" s="151"/>
      <c r="X224" s="151"/>
    </row>
    <row r="225" spans="7:24" ht="15.75" thickBot="1" x14ac:dyDescent="0.3">
      <c r="G225" s="151" t="s">
        <v>502</v>
      </c>
      <c r="H225" s="151"/>
      <c r="I225" s="151"/>
      <c r="J225" s="151"/>
      <c r="K225" s="151"/>
      <c r="L225" s="151"/>
      <c r="M225" s="151"/>
      <c r="N225" s="151"/>
      <c r="O225" s="151"/>
      <c r="P225" s="151"/>
      <c r="Q225" s="151"/>
      <c r="R225" s="151"/>
      <c r="S225" s="151"/>
      <c r="T225" s="151"/>
      <c r="U225" s="151"/>
      <c r="V225" s="151"/>
      <c r="W225" s="151"/>
      <c r="X225" s="151"/>
    </row>
    <row r="226" spans="7:24" ht="282" thickBot="1" x14ac:dyDescent="0.3">
      <c r="G226" s="30" t="s">
        <v>449</v>
      </c>
      <c r="H226" s="32" t="s">
        <v>328</v>
      </c>
      <c r="I226" s="32" t="s">
        <v>358</v>
      </c>
      <c r="J226" s="32" t="s">
        <v>343</v>
      </c>
      <c r="K226" s="32" t="s">
        <v>344</v>
      </c>
      <c r="L226" s="32" t="s">
        <v>345</v>
      </c>
      <c r="M226" s="32" t="s">
        <v>346</v>
      </c>
      <c r="N226" s="32" t="s">
        <v>347</v>
      </c>
      <c r="O226" s="32" t="s">
        <v>348</v>
      </c>
      <c r="P226" s="32" t="s">
        <v>349</v>
      </c>
      <c r="Q226" s="32" t="s">
        <v>350</v>
      </c>
      <c r="R226" s="32" t="s">
        <v>354</v>
      </c>
      <c r="S226" s="32" t="s">
        <v>357</v>
      </c>
      <c r="T226" s="32" t="s">
        <v>404</v>
      </c>
      <c r="U226" s="32" t="s">
        <v>401</v>
      </c>
      <c r="V226" s="32" t="s">
        <v>341</v>
      </c>
      <c r="W226" s="32" t="s">
        <v>402</v>
      </c>
      <c r="X226" s="85" t="s">
        <v>403</v>
      </c>
    </row>
    <row r="227" spans="7:24" ht="30" x14ac:dyDescent="0.25">
      <c r="G227" s="212" t="s">
        <v>447</v>
      </c>
      <c r="H227" s="82">
        <f>SUMIF($E$8:$E$132,$G227,H$8:H$132)</f>
        <v>939.26765811948894</v>
      </c>
      <c r="I227" s="82">
        <f t="shared" ref="I227:W227" si="45">SUMIF($E$8:$E$132,$G227,I$8:I$132)</f>
        <v>106.90864610330658</v>
      </c>
      <c r="J227" s="82">
        <f t="shared" si="45"/>
        <v>20156.931008144569</v>
      </c>
      <c r="K227" s="82">
        <f t="shared" si="45"/>
        <v>5469.2663974963689</v>
      </c>
      <c r="L227" s="82">
        <f t="shared" si="45"/>
        <v>6923.5945463435555</v>
      </c>
      <c r="M227" s="82">
        <f t="shared" si="45"/>
        <v>21506.544369674968</v>
      </c>
      <c r="N227" s="82">
        <f t="shared" si="45"/>
        <v>3386.2422180706558</v>
      </c>
      <c r="O227" s="82">
        <f t="shared" si="45"/>
        <v>7824.3398941336254</v>
      </c>
      <c r="P227" s="82">
        <f t="shared" si="45"/>
        <v>10716.118497809784</v>
      </c>
      <c r="Q227" s="82">
        <f t="shared" si="45"/>
        <v>10666.859293123347</v>
      </c>
      <c r="R227" s="82">
        <f t="shared" si="45"/>
        <v>13208.501689248889</v>
      </c>
      <c r="S227" s="82">
        <f t="shared" si="45"/>
        <v>3153.0843219952894</v>
      </c>
      <c r="T227" s="82">
        <f t="shared" si="45"/>
        <v>104057.65854026384</v>
      </c>
      <c r="U227" s="82">
        <f t="shared" si="45"/>
        <v>0.64816489195505578</v>
      </c>
      <c r="V227" s="82">
        <f t="shared" si="45"/>
        <v>10311.421777220243</v>
      </c>
      <c r="W227" s="82">
        <f t="shared" si="45"/>
        <v>114369.0803174841</v>
      </c>
      <c r="X227" s="99">
        <f>W227/$W$166</f>
        <v>0.648164891955056</v>
      </c>
    </row>
    <row r="228" spans="7:24" ht="30" x14ac:dyDescent="0.25">
      <c r="G228" s="212" t="s">
        <v>440</v>
      </c>
      <c r="H228" s="82">
        <f t="shared" ref="H228:W235" si="46">SUMIF($E$8:$E$132,$G228,H$8:H$132)</f>
        <v>390.70184406192277</v>
      </c>
      <c r="I228" s="82">
        <f t="shared" si="46"/>
        <v>1622.0728281102688</v>
      </c>
      <c r="J228" s="82">
        <f t="shared" si="46"/>
        <v>281.19948654770207</v>
      </c>
      <c r="K228" s="82">
        <f t="shared" si="46"/>
        <v>37.651175273103817</v>
      </c>
      <c r="L228" s="82">
        <f t="shared" si="46"/>
        <v>142.93666896161653</v>
      </c>
      <c r="M228" s="82">
        <f t="shared" si="46"/>
        <v>314.90365018940901</v>
      </c>
      <c r="N228" s="82">
        <f t="shared" si="46"/>
        <v>53.579598024537908</v>
      </c>
      <c r="O228" s="82">
        <f t="shared" si="46"/>
        <v>17.089762595507693</v>
      </c>
      <c r="P228" s="82">
        <f t="shared" si="46"/>
        <v>167.22741826895481</v>
      </c>
      <c r="Q228" s="82">
        <f t="shared" si="46"/>
        <v>299.64517794105961</v>
      </c>
      <c r="R228" s="82">
        <f t="shared" si="46"/>
        <v>301.49780175018282</v>
      </c>
      <c r="S228" s="82">
        <f t="shared" si="46"/>
        <v>78.730570142620294</v>
      </c>
      <c r="T228" s="82">
        <f t="shared" si="46"/>
        <v>3707.235981866886</v>
      </c>
      <c r="U228" s="82">
        <f t="shared" si="46"/>
        <v>2.3092007290447272E-2</v>
      </c>
      <c r="V228" s="82">
        <f t="shared" si="46"/>
        <v>367.36242553377514</v>
      </c>
      <c r="W228" s="82">
        <f t="shared" si="46"/>
        <v>4074.598407400661</v>
      </c>
      <c r="X228" s="99">
        <f t="shared" ref="X228:X235" si="47">W228/$W$166</f>
        <v>2.3092007290447275E-2</v>
      </c>
    </row>
    <row r="229" spans="7:24" ht="30" x14ac:dyDescent="0.25">
      <c r="G229" s="212" t="s">
        <v>441</v>
      </c>
      <c r="H229" s="82">
        <f t="shared" si="46"/>
        <v>1092.9282985980667</v>
      </c>
      <c r="I229" s="82">
        <f t="shared" si="46"/>
        <v>17.917848483838021</v>
      </c>
      <c r="J229" s="82">
        <f t="shared" si="46"/>
        <v>221.64751987635009</v>
      </c>
      <c r="K229" s="82">
        <f t="shared" si="46"/>
        <v>30.746309433982749</v>
      </c>
      <c r="L229" s="82">
        <f t="shared" si="46"/>
        <v>156.45752679756413</v>
      </c>
      <c r="M229" s="82">
        <f t="shared" si="46"/>
        <v>261.60191003033157</v>
      </c>
      <c r="N229" s="82">
        <f t="shared" si="46"/>
        <v>52.836720999202242</v>
      </c>
      <c r="O229" s="82">
        <f t="shared" si="46"/>
        <v>28.002906943702037</v>
      </c>
      <c r="P229" s="82">
        <f t="shared" si="46"/>
        <v>172.14893280260605</v>
      </c>
      <c r="Q229" s="82">
        <f t="shared" si="46"/>
        <v>162.3542587680499</v>
      </c>
      <c r="R229" s="82">
        <f t="shared" si="46"/>
        <v>302.12435056560383</v>
      </c>
      <c r="S229" s="82">
        <f t="shared" si="46"/>
        <v>81.876049485075555</v>
      </c>
      <c r="T229" s="82">
        <f t="shared" si="46"/>
        <v>2580.6426327843728</v>
      </c>
      <c r="U229" s="82">
        <f t="shared" si="46"/>
        <v>1.6074568433673435E-2</v>
      </c>
      <c r="V229" s="82">
        <f t="shared" si="46"/>
        <v>255.72451865827168</v>
      </c>
      <c r="W229" s="82">
        <f t="shared" si="46"/>
        <v>2836.3671514426442</v>
      </c>
      <c r="X229" s="99">
        <f t="shared" si="47"/>
        <v>1.6074568433673431E-2</v>
      </c>
    </row>
    <row r="230" spans="7:24" x14ac:dyDescent="0.25">
      <c r="G230" s="212" t="s">
        <v>442</v>
      </c>
      <c r="H230" s="82">
        <f t="shared" si="46"/>
        <v>533.02407880935311</v>
      </c>
      <c r="I230" s="82">
        <f t="shared" si="46"/>
        <v>17.06385761045868</v>
      </c>
      <c r="J230" s="82">
        <f t="shared" si="46"/>
        <v>515.55302795900127</v>
      </c>
      <c r="K230" s="82">
        <f t="shared" si="46"/>
        <v>44.511575604523451</v>
      </c>
      <c r="L230" s="82">
        <f t="shared" si="46"/>
        <v>123.04478424756573</v>
      </c>
      <c r="M230" s="82">
        <f t="shared" si="46"/>
        <v>171.80067974931441</v>
      </c>
      <c r="N230" s="82">
        <f t="shared" si="46"/>
        <v>33.730694438487802</v>
      </c>
      <c r="O230" s="82">
        <f t="shared" si="46"/>
        <v>19.040604950818373</v>
      </c>
      <c r="P230" s="82">
        <f t="shared" si="46"/>
        <v>112.54767988099519</v>
      </c>
      <c r="Q230" s="82">
        <f t="shared" si="46"/>
        <v>128.54352825003355</v>
      </c>
      <c r="R230" s="82">
        <f t="shared" si="46"/>
        <v>178.62687491141423</v>
      </c>
      <c r="S230" s="82">
        <f t="shared" si="46"/>
        <v>31.296260933291276</v>
      </c>
      <c r="T230" s="82">
        <f t="shared" si="46"/>
        <v>1908.7836473452571</v>
      </c>
      <c r="U230" s="82">
        <f t="shared" si="46"/>
        <v>1.1889625078084895E-2</v>
      </c>
      <c r="V230" s="82">
        <f t="shared" si="46"/>
        <v>189.14776235928807</v>
      </c>
      <c r="W230" s="82">
        <f t="shared" si="46"/>
        <v>2097.9314097045453</v>
      </c>
      <c r="X230" s="99">
        <f t="shared" si="47"/>
        <v>1.1889625078084899E-2</v>
      </c>
    </row>
    <row r="231" spans="7:24" ht="30" x14ac:dyDescent="0.25">
      <c r="G231" s="212" t="s">
        <v>443</v>
      </c>
      <c r="H231" s="82">
        <f t="shared" si="46"/>
        <v>755.69158232831535</v>
      </c>
      <c r="I231" s="82">
        <f t="shared" si="46"/>
        <v>8.2526490200768308</v>
      </c>
      <c r="J231" s="82">
        <f t="shared" si="46"/>
        <v>429.08027837010587</v>
      </c>
      <c r="K231" s="82">
        <f t="shared" si="46"/>
        <v>1006.2913489572245</v>
      </c>
      <c r="L231" s="82">
        <f t="shared" si="46"/>
        <v>263.08495687445378</v>
      </c>
      <c r="M231" s="82">
        <f t="shared" si="46"/>
        <v>639.95302166962324</v>
      </c>
      <c r="N231" s="82">
        <f t="shared" si="46"/>
        <v>126.27552540527978</v>
      </c>
      <c r="O231" s="82">
        <f t="shared" si="46"/>
        <v>49.881043084356676</v>
      </c>
      <c r="P231" s="82">
        <f t="shared" si="46"/>
        <v>454.93301512993105</v>
      </c>
      <c r="Q231" s="82">
        <f t="shared" si="46"/>
        <v>355.03287446795224</v>
      </c>
      <c r="R231" s="82">
        <f t="shared" si="46"/>
        <v>458.67322083787758</v>
      </c>
      <c r="S231" s="82">
        <f t="shared" si="46"/>
        <v>116.84331760279798</v>
      </c>
      <c r="T231" s="82">
        <f t="shared" si="46"/>
        <v>4663.9928337479951</v>
      </c>
      <c r="U231" s="82">
        <f t="shared" si="46"/>
        <v>2.9051551356940222E-2</v>
      </c>
      <c r="V231" s="82">
        <f t="shared" si="46"/>
        <v>462.17066527688058</v>
      </c>
      <c r="W231" s="82">
        <f t="shared" si="46"/>
        <v>5126.1634990248749</v>
      </c>
      <c r="X231" s="99">
        <f t="shared" si="47"/>
        <v>2.9051551356940219E-2</v>
      </c>
    </row>
    <row r="232" spans="7:24" x14ac:dyDescent="0.25">
      <c r="G232" s="212" t="s">
        <v>444</v>
      </c>
      <c r="H232" s="82">
        <f t="shared" si="46"/>
        <v>709.26623818769008</v>
      </c>
      <c r="I232" s="82">
        <f t="shared" si="46"/>
        <v>6.6368857644228214</v>
      </c>
      <c r="J232" s="82">
        <f t="shared" si="46"/>
        <v>104.20246057756636</v>
      </c>
      <c r="K232" s="82">
        <f t="shared" si="46"/>
        <v>45.431268225515254</v>
      </c>
      <c r="L232" s="82">
        <f t="shared" si="46"/>
        <v>124.62128180235847</v>
      </c>
      <c r="M232" s="82">
        <f t="shared" si="46"/>
        <v>334.41223793800566</v>
      </c>
      <c r="N232" s="82">
        <f t="shared" si="46"/>
        <v>55.813169824107106</v>
      </c>
      <c r="O232" s="82">
        <f t="shared" si="46"/>
        <v>27.713789072882616</v>
      </c>
      <c r="P232" s="82">
        <f t="shared" si="46"/>
        <v>216.73853814248076</v>
      </c>
      <c r="Q232" s="82">
        <f t="shared" si="46"/>
        <v>164.85591365236178</v>
      </c>
      <c r="R232" s="82">
        <f t="shared" si="46"/>
        <v>312.66073877075587</v>
      </c>
      <c r="S232" s="82">
        <f t="shared" si="46"/>
        <v>75.635386861938912</v>
      </c>
      <c r="T232" s="82">
        <f t="shared" si="46"/>
        <v>2177.9879088200855</v>
      </c>
      <c r="U232" s="82">
        <f t="shared" si="46"/>
        <v>1.3566471871491806E-2</v>
      </c>
      <c r="V232" s="82">
        <f t="shared" si="46"/>
        <v>215.82411394390445</v>
      </c>
      <c r="W232" s="82">
        <f t="shared" si="46"/>
        <v>2393.8120227639902</v>
      </c>
      <c r="X232" s="99">
        <f t="shared" si="47"/>
        <v>1.3566471871491811E-2</v>
      </c>
    </row>
    <row r="233" spans="7:24" x14ac:dyDescent="0.25">
      <c r="G233" s="212" t="s">
        <v>445</v>
      </c>
      <c r="H233" s="82">
        <f t="shared" si="46"/>
        <v>571.45461636075765</v>
      </c>
      <c r="I233" s="82">
        <f t="shared" si="46"/>
        <v>23.606020616567246</v>
      </c>
      <c r="J233" s="82">
        <f t="shared" si="46"/>
        <v>88.481929301895335</v>
      </c>
      <c r="K233" s="82">
        <f t="shared" si="46"/>
        <v>36.654109531458623</v>
      </c>
      <c r="L233" s="82">
        <f t="shared" si="46"/>
        <v>102.50360897547479</v>
      </c>
      <c r="M233" s="82">
        <f t="shared" si="46"/>
        <v>335.53307400272331</v>
      </c>
      <c r="N233" s="82">
        <f t="shared" si="46"/>
        <v>44.722901593647421</v>
      </c>
      <c r="O233" s="82">
        <f t="shared" si="46"/>
        <v>33.788292038745197</v>
      </c>
      <c r="P233" s="82">
        <f t="shared" si="46"/>
        <v>162.77119889298618</v>
      </c>
      <c r="Q233" s="82">
        <f t="shared" si="46"/>
        <v>152.83120419466042</v>
      </c>
      <c r="R233" s="82">
        <f t="shared" si="46"/>
        <v>295.36810394664451</v>
      </c>
      <c r="S233" s="82">
        <f t="shared" si="46"/>
        <v>75.36404823341411</v>
      </c>
      <c r="T233" s="82">
        <f t="shared" si="46"/>
        <v>1923.079107688975</v>
      </c>
      <c r="U233" s="82">
        <f t="shared" si="46"/>
        <v>1.1978670090620406E-2</v>
      </c>
      <c r="V233" s="82">
        <f t="shared" si="46"/>
        <v>190.56434738696825</v>
      </c>
      <c r="W233" s="82">
        <f t="shared" si="46"/>
        <v>2113.6434550759432</v>
      </c>
      <c r="X233" s="99">
        <f t="shared" si="47"/>
        <v>1.1978670090620407E-2</v>
      </c>
    </row>
    <row r="234" spans="7:24" ht="60" x14ac:dyDescent="0.25">
      <c r="G234" s="212" t="s">
        <v>446</v>
      </c>
      <c r="H234" s="82">
        <f t="shared" si="46"/>
        <v>589.82547107304401</v>
      </c>
      <c r="I234" s="82">
        <f t="shared" si="46"/>
        <v>0</v>
      </c>
      <c r="J234" s="82">
        <f t="shared" si="46"/>
        <v>105.10939523743662</v>
      </c>
      <c r="K234" s="82">
        <f t="shared" si="46"/>
        <v>25.852404373100143</v>
      </c>
      <c r="L234" s="82">
        <f t="shared" si="46"/>
        <v>109.93089146620134</v>
      </c>
      <c r="M234" s="82">
        <f t="shared" si="46"/>
        <v>381.12095611996017</v>
      </c>
      <c r="N234" s="82">
        <f t="shared" si="46"/>
        <v>57.411198784635239</v>
      </c>
      <c r="O234" s="82">
        <f t="shared" si="46"/>
        <v>30.865574166147027</v>
      </c>
      <c r="P234" s="82">
        <f t="shared" si="46"/>
        <v>109.05014096422256</v>
      </c>
      <c r="Q234" s="82">
        <f t="shared" si="46"/>
        <v>182.34211400888137</v>
      </c>
      <c r="R234" s="82">
        <f t="shared" si="46"/>
        <v>482.51996468165532</v>
      </c>
      <c r="S234" s="82">
        <f t="shared" si="46"/>
        <v>55.348010038221361</v>
      </c>
      <c r="T234" s="82">
        <f t="shared" si="46"/>
        <v>2129.376120913505</v>
      </c>
      <c r="U234" s="82">
        <f t="shared" si="46"/>
        <v>1.3263673839148815E-2</v>
      </c>
      <c r="V234" s="82">
        <f t="shared" si="46"/>
        <v>211.00700912450691</v>
      </c>
      <c r="W234" s="82">
        <f t="shared" si="46"/>
        <v>2340.383130038012</v>
      </c>
      <c r="X234" s="99">
        <f t="shared" si="47"/>
        <v>1.3263673839148818E-2</v>
      </c>
    </row>
    <row r="235" spans="7:24" ht="15.75" thickBot="1" x14ac:dyDescent="0.3">
      <c r="G235" s="212" t="s">
        <v>439</v>
      </c>
      <c r="H235" s="82">
        <f t="shared" si="46"/>
        <v>6509.2613046029428</v>
      </c>
      <c r="I235" s="82">
        <f t="shared" si="46"/>
        <v>3725.3242884400006</v>
      </c>
      <c r="J235" s="82">
        <f t="shared" si="46"/>
        <v>4174.1701757024139</v>
      </c>
      <c r="K235" s="82">
        <f t="shared" si="46"/>
        <v>1384.9882698108324</v>
      </c>
      <c r="L235" s="82">
        <f t="shared" si="46"/>
        <v>2232.4246947567699</v>
      </c>
      <c r="M235" s="82">
        <f t="shared" si="46"/>
        <v>6547.6149323951322</v>
      </c>
      <c r="N235" s="82">
        <f t="shared" si="46"/>
        <v>846.06684351564797</v>
      </c>
      <c r="O235" s="82">
        <f t="shared" si="46"/>
        <v>559.27216091261471</v>
      </c>
      <c r="P235" s="82">
        <f t="shared" si="46"/>
        <v>2623.4999836225943</v>
      </c>
      <c r="Q235" s="82">
        <f t="shared" si="46"/>
        <v>3134.6301253677248</v>
      </c>
      <c r="R235" s="82">
        <f t="shared" si="46"/>
        <v>4684.1917389913933</v>
      </c>
      <c r="S235" s="82">
        <f t="shared" si="46"/>
        <v>971.75312748062254</v>
      </c>
      <c r="T235" s="82">
        <f t="shared" si="46"/>
        <v>37393.197645598688</v>
      </c>
      <c r="U235" s="82">
        <f t="shared" si="46"/>
        <v>0.23291854008453711</v>
      </c>
      <c r="V235" s="82">
        <f t="shared" si="46"/>
        <v>3705.4171497961652</v>
      </c>
      <c r="W235" s="82">
        <f t="shared" si="46"/>
        <v>41098.61479539486</v>
      </c>
      <c r="X235" s="99">
        <f t="shared" si="47"/>
        <v>0.23291854008453722</v>
      </c>
    </row>
    <row r="236" spans="7:24" ht="15.75" thickBot="1" x14ac:dyDescent="0.3">
      <c r="G236" s="213" t="s">
        <v>329</v>
      </c>
      <c r="H236" s="93">
        <f>SUM(H227:H235)</f>
        <v>12091.421092141582</v>
      </c>
      <c r="I236" s="93">
        <f t="shared" ref="I236:W236" si="48">SUM(I227:I235)</f>
        <v>5527.7830241489401</v>
      </c>
      <c r="J236" s="93">
        <f t="shared" si="48"/>
        <v>26076.375281717043</v>
      </c>
      <c r="K236" s="93">
        <f t="shared" si="48"/>
        <v>8081.39285870611</v>
      </c>
      <c r="L236" s="93">
        <f t="shared" si="48"/>
        <v>10178.598960225561</v>
      </c>
      <c r="M236" s="93">
        <f t="shared" si="48"/>
        <v>30493.484831769467</v>
      </c>
      <c r="N236" s="93">
        <f t="shared" si="48"/>
        <v>4656.6788706562011</v>
      </c>
      <c r="O236" s="93">
        <f t="shared" si="48"/>
        <v>8589.9940278983995</v>
      </c>
      <c r="P236" s="93">
        <f t="shared" si="48"/>
        <v>14735.035405514554</v>
      </c>
      <c r="Q236" s="93">
        <f t="shared" si="48"/>
        <v>15247.09448977407</v>
      </c>
      <c r="R236" s="93">
        <f t="shared" si="48"/>
        <v>20224.164483704415</v>
      </c>
      <c r="S236" s="93">
        <f t="shared" si="48"/>
        <v>4639.9310927732713</v>
      </c>
      <c r="T236" s="93">
        <f t="shared" si="48"/>
        <v>160541.95441902961</v>
      </c>
      <c r="U236" s="93">
        <f t="shared" si="48"/>
        <v>0.99999999999999978</v>
      </c>
      <c r="V236" s="93">
        <f t="shared" si="48"/>
        <v>15908.639769300002</v>
      </c>
      <c r="W236" s="93">
        <f t="shared" si="48"/>
        <v>176450.59418832959</v>
      </c>
      <c r="X236" s="95">
        <f t="shared" ref="X236" si="49">SUM(X227:X235)</f>
        <v>1</v>
      </c>
    </row>
    <row r="239" spans="7:24" x14ac:dyDescent="0.25">
      <c r="G239" s="320" t="s">
        <v>493</v>
      </c>
      <c r="H239" s="320"/>
      <c r="I239" s="320"/>
      <c r="J239" s="320"/>
      <c r="K239" s="320"/>
      <c r="L239" s="320"/>
      <c r="M239" s="320"/>
      <c r="N239" s="320"/>
      <c r="O239" s="320"/>
      <c r="P239" s="320"/>
      <c r="Q239" s="320"/>
      <c r="R239" s="320"/>
      <c r="S239" s="320"/>
      <c r="T239" s="320"/>
    </row>
    <row r="240" spans="7:24" x14ac:dyDescent="0.25">
      <c r="G240" s="321" t="s">
        <v>494</v>
      </c>
      <c r="H240" s="321"/>
      <c r="I240" s="321"/>
      <c r="J240" s="321"/>
      <c r="K240" s="321"/>
      <c r="L240" s="321"/>
      <c r="M240" s="321"/>
      <c r="N240" s="321"/>
      <c r="O240" s="321"/>
      <c r="P240" s="321"/>
      <c r="Q240" s="321"/>
      <c r="R240" s="321"/>
      <c r="S240" s="321"/>
      <c r="T240" s="321"/>
    </row>
    <row r="241" spans="7:20" ht="15.75" thickBot="1" x14ac:dyDescent="0.3">
      <c r="G241" s="214"/>
      <c r="H241" s="214"/>
      <c r="I241" s="214"/>
      <c r="J241" s="214"/>
      <c r="K241" s="214"/>
      <c r="L241" s="214"/>
      <c r="M241" s="214"/>
      <c r="N241" s="214"/>
      <c r="O241" s="214"/>
      <c r="P241" s="214"/>
      <c r="Q241" s="214"/>
      <c r="R241" s="214"/>
      <c r="S241" s="214"/>
      <c r="T241" s="214"/>
    </row>
    <row r="242" spans="7:20" ht="282" thickBot="1" x14ac:dyDescent="0.3">
      <c r="G242" s="66" t="s">
        <v>449</v>
      </c>
      <c r="H242" s="32" t="s">
        <v>328</v>
      </c>
      <c r="I242" s="32" t="s">
        <v>358</v>
      </c>
      <c r="J242" s="32" t="s">
        <v>343</v>
      </c>
      <c r="K242" s="32" t="s">
        <v>344</v>
      </c>
      <c r="L242" s="32" t="s">
        <v>345</v>
      </c>
      <c r="M242" s="32" t="s">
        <v>346</v>
      </c>
      <c r="N242" s="32" t="s">
        <v>347</v>
      </c>
      <c r="O242" s="32" t="s">
        <v>348</v>
      </c>
      <c r="P242" s="32" t="s">
        <v>349</v>
      </c>
      <c r="Q242" s="32" t="s">
        <v>350</v>
      </c>
      <c r="R242" s="32" t="s">
        <v>354</v>
      </c>
      <c r="S242" s="32" t="s">
        <v>357</v>
      </c>
      <c r="T242" s="85" t="s">
        <v>372</v>
      </c>
    </row>
    <row r="243" spans="7:20" ht="30" x14ac:dyDescent="0.25">
      <c r="G243" s="215" t="s">
        <v>447</v>
      </c>
      <c r="H243" s="105">
        <f>H227/$T227</f>
        <v>9.0264154632698247E-3</v>
      </c>
      <c r="I243" s="105">
        <f t="shared" ref="I243:T243" si="50">I227/$T227</f>
        <v>1.0273981521690648E-3</v>
      </c>
      <c r="J243" s="105">
        <f t="shared" si="50"/>
        <v>0.19370925014947449</v>
      </c>
      <c r="K243" s="105">
        <f t="shared" si="50"/>
        <v>5.2559960258764644E-2</v>
      </c>
      <c r="L243" s="105">
        <f t="shared" si="50"/>
        <v>6.653613624858333E-2</v>
      </c>
      <c r="M243" s="105">
        <f t="shared" si="50"/>
        <v>0.206679111094483</v>
      </c>
      <c r="N243" s="105">
        <f t="shared" si="50"/>
        <v>3.2541979759811629E-2</v>
      </c>
      <c r="O243" s="105">
        <f t="shared" si="50"/>
        <v>7.5192350124869398E-2</v>
      </c>
      <c r="P243" s="105">
        <f t="shared" si="50"/>
        <v>0.10298250650780608</v>
      </c>
      <c r="Q243" s="105">
        <f t="shared" si="50"/>
        <v>0.10250912275712927</v>
      </c>
      <c r="R243" s="105">
        <f t="shared" si="50"/>
        <v>0.12693445032820933</v>
      </c>
      <c r="S243" s="105">
        <f t="shared" si="50"/>
        <v>3.0301319155429985E-2</v>
      </c>
      <c r="T243" s="216">
        <f t="shared" si="50"/>
        <v>1</v>
      </c>
    </row>
    <row r="244" spans="7:20" ht="30" x14ac:dyDescent="0.25">
      <c r="G244" s="215" t="s">
        <v>440</v>
      </c>
      <c r="H244" s="105">
        <f t="shared" ref="H244:T244" si="51">H228/$T228</f>
        <v>0.10538898682817961</v>
      </c>
      <c r="I244" s="105">
        <f t="shared" si="51"/>
        <v>0.43754237282014807</v>
      </c>
      <c r="J244" s="105">
        <f t="shared" si="51"/>
        <v>7.5851520626991742E-2</v>
      </c>
      <c r="K244" s="105">
        <f t="shared" si="51"/>
        <v>1.015613126794898E-2</v>
      </c>
      <c r="L244" s="105">
        <f t="shared" si="51"/>
        <v>3.8556129057000746E-2</v>
      </c>
      <c r="M244" s="105">
        <f t="shared" si="51"/>
        <v>8.494297415370633E-2</v>
      </c>
      <c r="N244" s="105">
        <f t="shared" si="51"/>
        <v>1.4452707700996242E-2</v>
      </c>
      <c r="O244" s="105">
        <f t="shared" si="51"/>
        <v>4.6098394272979758E-3</v>
      </c>
      <c r="P244" s="105">
        <f t="shared" si="51"/>
        <v>4.5108382387015623E-2</v>
      </c>
      <c r="Q244" s="105">
        <f t="shared" si="51"/>
        <v>8.0827112006547963E-2</v>
      </c>
      <c r="R244" s="105">
        <f t="shared" si="51"/>
        <v>8.1326843833220155E-2</v>
      </c>
      <c r="S244" s="105">
        <f t="shared" si="51"/>
        <v>2.123699989094658E-2</v>
      </c>
      <c r="T244" s="216">
        <f t="shared" si="51"/>
        <v>1</v>
      </c>
    </row>
    <row r="245" spans="7:20" ht="30" x14ac:dyDescent="0.25">
      <c r="G245" s="215" t="s">
        <v>441</v>
      </c>
      <c r="H245" s="105">
        <f t="shared" ref="H245:T245" si="52">H229/$T229</f>
        <v>0.42351013066030635</v>
      </c>
      <c r="I245" s="105">
        <f t="shared" si="52"/>
        <v>6.9431730903808404E-3</v>
      </c>
      <c r="J245" s="105">
        <f t="shared" si="52"/>
        <v>8.588849810529732E-2</v>
      </c>
      <c r="K245" s="105">
        <f t="shared" si="52"/>
        <v>1.1914206579160926E-2</v>
      </c>
      <c r="L245" s="105">
        <f t="shared" si="52"/>
        <v>6.0627351036495504E-2</v>
      </c>
      <c r="M245" s="105">
        <f t="shared" si="52"/>
        <v>0.10137083945950214</v>
      </c>
      <c r="N245" s="105">
        <f t="shared" si="52"/>
        <v>2.0474249447779716E-2</v>
      </c>
      <c r="O245" s="105">
        <f t="shared" si="52"/>
        <v>1.085113707258584E-2</v>
      </c>
      <c r="P245" s="105">
        <f t="shared" si="52"/>
        <v>6.6707776821026452E-2</v>
      </c>
      <c r="Q245" s="105">
        <f t="shared" si="52"/>
        <v>6.2912336913878888E-2</v>
      </c>
      <c r="R245" s="105">
        <f t="shared" si="52"/>
        <v>0.11707330055212957</v>
      </c>
      <c r="S245" s="105">
        <f t="shared" si="52"/>
        <v>3.1727000261456487E-2</v>
      </c>
      <c r="T245" s="216">
        <f t="shared" si="52"/>
        <v>1</v>
      </c>
    </row>
    <row r="246" spans="7:20" x14ac:dyDescent="0.25">
      <c r="G246" s="215" t="s">
        <v>442</v>
      </c>
      <c r="H246" s="105">
        <f t="shared" ref="H246:T246" si="53">H230/$T230</f>
        <v>0.27924803292960143</v>
      </c>
      <c r="I246" s="105">
        <f t="shared" si="53"/>
        <v>8.9396499358065807E-3</v>
      </c>
      <c r="J246" s="105">
        <f t="shared" si="53"/>
        <v>0.27009505696260244</v>
      </c>
      <c r="K246" s="105">
        <f t="shared" si="53"/>
        <v>2.3319340390635841E-2</v>
      </c>
      <c r="L246" s="105">
        <f t="shared" si="53"/>
        <v>6.4462404850699997E-2</v>
      </c>
      <c r="M246" s="105">
        <f t="shared" si="53"/>
        <v>9.0005318302184431E-2</v>
      </c>
      <c r="N246" s="105">
        <f t="shared" si="53"/>
        <v>1.7671303128251631E-2</v>
      </c>
      <c r="O246" s="105">
        <f t="shared" si="53"/>
        <v>9.9752556961078924E-3</v>
      </c>
      <c r="P246" s="105">
        <f t="shared" si="53"/>
        <v>5.896303650627293E-2</v>
      </c>
      <c r="Q246" s="105">
        <f t="shared" si="53"/>
        <v>6.7343162976491511E-2</v>
      </c>
      <c r="R246" s="105">
        <f t="shared" si="53"/>
        <v>9.3581519917068187E-2</v>
      </c>
      <c r="S246" s="105">
        <f t="shared" si="53"/>
        <v>1.6395918404277104E-2</v>
      </c>
      <c r="T246" s="216">
        <f t="shared" si="53"/>
        <v>1</v>
      </c>
    </row>
    <row r="247" spans="7:20" ht="30" x14ac:dyDescent="0.25">
      <c r="G247" s="215" t="s">
        <v>443</v>
      </c>
      <c r="H247" s="105">
        <f t="shared" ref="H247:T247" si="54">H231/$T231</f>
        <v>0.16202674602332953</v>
      </c>
      <c r="I247" s="105">
        <f t="shared" si="54"/>
        <v>1.7694386149913921E-3</v>
      </c>
      <c r="J247" s="105">
        <f t="shared" si="54"/>
        <v>9.1998485774965486E-2</v>
      </c>
      <c r="K247" s="105">
        <f t="shared" si="54"/>
        <v>0.2157574818031113</v>
      </c>
      <c r="L247" s="105">
        <f t="shared" si="54"/>
        <v>5.6407667475560447E-2</v>
      </c>
      <c r="M247" s="105">
        <f t="shared" si="54"/>
        <v>0.13721140758172126</v>
      </c>
      <c r="N247" s="105">
        <f t="shared" si="54"/>
        <v>2.7074553908309606E-2</v>
      </c>
      <c r="O247" s="105">
        <f t="shared" si="54"/>
        <v>1.0694922754474336E-2</v>
      </c>
      <c r="P247" s="105">
        <f t="shared" si="54"/>
        <v>9.7541533905905656E-2</v>
      </c>
      <c r="Q247" s="105">
        <f t="shared" si="54"/>
        <v>7.6122088331479501E-2</v>
      </c>
      <c r="R247" s="105">
        <f t="shared" si="54"/>
        <v>9.834346603600734E-2</v>
      </c>
      <c r="S247" s="105">
        <f t="shared" si="54"/>
        <v>2.5052207790144145E-2</v>
      </c>
      <c r="T247" s="216">
        <f t="shared" si="54"/>
        <v>1</v>
      </c>
    </row>
    <row r="248" spans="7:20" x14ac:dyDescent="0.25">
      <c r="G248" s="215" t="s">
        <v>444</v>
      </c>
      <c r="H248" s="105">
        <f t="shared" ref="H248:T248" si="55">H232/$T232</f>
        <v>0.32565205496110017</v>
      </c>
      <c r="I248" s="105">
        <f t="shared" si="55"/>
        <v>3.047255559842994E-3</v>
      </c>
      <c r="J248" s="105">
        <f t="shared" si="55"/>
        <v>4.784345227794104E-2</v>
      </c>
      <c r="K248" s="105">
        <f t="shared" si="55"/>
        <v>2.0859283948058017E-2</v>
      </c>
      <c r="L248" s="105">
        <f t="shared" si="55"/>
        <v>5.7218537025704355E-2</v>
      </c>
      <c r="M248" s="105">
        <f t="shared" si="55"/>
        <v>0.15354182481167761</v>
      </c>
      <c r="N248" s="105">
        <f t="shared" si="55"/>
        <v>2.5626023724963479E-2</v>
      </c>
      <c r="O248" s="105">
        <f t="shared" si="55"/>
        <v>1.272449170202071E-2</v>
      </c>
      <c r="P248" s="105">
        <f t="shared" si="55"/>
        <v>9.9513196223342593E-2</v>
      </c>
      <c r="Q248" s="105">
        <f t="shared" si="55"/>
        <v>7.5691840613418132E-2</v>
      </c>
      <c r="R248" s="105">
        <f t="shared" si="55"/>
        <v>0.14355485515075164</v>
      </c>
      <c r="S248" s="105">
        <f t="shared" si="55"/>
        <v>3.4727184001179336E-2</v>
      </c>
      <c r="T248" s="216">
        <f t="shared" si="55"/>
        <v>1</v>
      </c>
    </row>
    <row r="249" spans="7:20" x14ac:dyDescent="0.25">
      <c r="G249" s="215" t="s">
        <v>445</v>
      </c>
      <c r="H249" s="105">
        <f t="shared" ref="H249:T249" si="56">H233/$T233</f>
        <v>0.29715606293882146</v>
      </c>
      <c r="I249" s="105">
        <f t="shared" si="56"/>
        <v>1.2275116776103583E-2</v>
      </c>
      <c r="J249" s="105">
        <f t="shared" si="56"/>
        <v>4.6010550969079411E-2</v>
      </c>
      <c r="K249" s="105">
        <f t="shared" si="56"/>
        <v>1.9060115304100528E-2</v>
      </c>
      <c r="L249" s="105">
        <f t="shared" si="56"/>
        <v>5.3301816116476157E-2</v>
      </c>
      <c r="M249" s="105">
        <f t="shared" si="56"/>
        <v>0.17447700027584617</v>
      </c>
      <c r="N249" s="105">
        <f t="shared" si="56"/>
        <v>2.3255882410054544E-2</v>
      </c>
      <c r="O249" s="105">
        <f t="shared" si="56"/>
        <v>1.7569891900780753E-2</v>
      </c>
      <c r="P249" s="105">
        <f t="shared" si="56"/>
        <v>8.4640927272406116E-2</v>
      </c>
      <c r="Q249" s="105">
        <f t="shared" si="56"/>
        <v>7.9472135901014762E-2</v>
      </c>
      <c r="R249" s="105">
        <f t="shared" si="56"/>
        <v>0.15359123957287316</v>
      </c>
      <c r="S249" s="105">
        <f t="shared" si="56"/>
        <v>3.9189260562443255E-2</v>
      </c>
      <c r="T249" s="216">
        <f t="shared" si="56"/>
        <v>1</v>
      </c>
    </row>
    <row r="250" spans="7:20" ht="60" x14ac:dyDescent="0.25">
      <c r="G250" s="215" t="s">
        <v>446</v>
      </c>
      <c r="H250" s="105">
        <f t="shared" ref="H250:T250" si="57">H234/$T234</f>
        <v>0.27699449866095432</v>
      </c>
      <c r="I250" s="105">
        <f t="shared" si="57"/>
        <v>0</v>
      </c>
      <c r="J250" s="105">
        <f t="shared" si="57"/>
        <v>4.9361591972931752E-2</v>
      </c>
      <c r="K250" s="105">
        <f t="shared" si="57"/>
        <v>1.2140835110900666E-2</v>
      </c>
      <c r="L250" s="105">
        <f t="shared" si="57"/>
        <v>5.1625868434666607E-2</v>
      </c>
      <c r="M250" s="105">
        <f t="shared" si="57"/>
        <v>0.17898245048247222</v>
      </c>
      <c r="N250" s="105">
        <f t="shared" si="57"/>
        <v>2.6961511506011331E-2</v>
      </c>
      <c r="O250" s="105">
        <f t="shared" si="57"/>
        <v>1.4495125526675699E-2</v>
      </c>
      <c r="P250" s="105">
        <f t="shared" si="57"/>
        <v>5.121224939699235E-2</v>
      </c>
      <c r="Q250" s="105">
        <f t="shared" si="57"/>
        <v>8.5631707906377932E-2</v>
      </c>
      <c r="R250" s="105">
        <f t="shared" si="57"/>
        <v>0.22660156650702631</v>
      </c>
      <c r="S250" s="105">
        <f t="shared" si="57"/>
        <v>2.5992594494990858E-2</v>
      </c>
      <c r="T250" s="216">
        <f t="shared" si="57"/>
        <v>1</v>
      </c>
    </row>
    <row r="251" spans="7:20" ht="15.75" thickBot="1" x14ac:dyDescent="0.3">
      <c r="G251" s="215" t="s">
        <v>439</v>
      </c>
      <c r="H251" s="105">
        <f t="shared" ref="H251:T251" si="58">H235/$T235</f>
        <v>0.17407608106414793</v>
      </c>
      <c r="I251" s="105">
        <f t="shared" si="58"/>
        <v>9.9625721334331632E-2</v>
      </c>
      <c r="J251" s="105">
        <f t="shared" si="58"/>
        <v>0.11162913146032401</v>
      </c>
      <c r="K251" s="105">
        <f t="shared" si="58"/>
        <v>3.7038508525997924E-2</v>
      </c>
      <c r="L251" s="105">
        <f t="shared" si="58"/>
        <v>5.9701358410559312E-2</v>
      </c>
      <c r="M251" s="105">
        <f t="shared" si="58"/>
        <v>0.17510176568613969</v>
      </c>
      <c r="N251" s="105">
        <f t="shared" si="58"/>
        <v>2.2626223398555301E-2</v>
      </c>
      <c r="O251" s="105">
        <f t="shared" si="58"/>
        <v>1.4956521402989536E-2</v>
      </c>
      <c r="P251" s="105">
        <f t="shared" si="58"/>
        <v>7.0159819133076728E-2</v>
      </c>
      <c r="Q251" s="105">
        <f t="shared" si="58"/>
        <v>8.3828886608649844E-2</v>
      </c>
      <c r="R251" s="105">
        <f t="shared" si="58"/>
        <v>0.12526855240856191</v>
      </c>
      <c r="S251" s="105">
        <f t="shared" si="58"/>
        <v>2.5987430566666216E-2</v>
      </c>
      <c r="T251" s="216">
        <f t="shared" si="58"/>
        <v>1</v>
      </c>
    </row>
    <row r="252" spans="7:20" ht="15.75" thickBot="1" x14ac:dyDescent="0.3">
      <c r="G252" s="213" t="s">
        <v>329</v>
      </c>
      <c r="H252" s="94">
        <f t="shared" ref="H252:T252" si="59">H236/$T236</f>
        <v>7.5316269419405682E-2</v>
      </c>
      <c r="I252" s="94">
        <f t="shared" si="59"/>
        <v>3.443201525827265E-2</v>
      </c>
      <c r="J252" s="94">
        <f t="shared" si="59"/>
        <v>0.16242716974564322</v>
      </c>
      <c r="K252" s="94">
        <f t="shared" si="59"/>
        <v>5.0338199058003949E-2</v>
      </c>
      <c r="L252" s="94">
        <f t="shared" si="59"/>
        <v>6.3401489019240795E-2</v>
      </c>
      <c r="M252" s="94">
        <f t="shared" si="59"/>
        <v>0.18994090947827008</v>
      </c>
      <c r="N252" s="94">
        <f t="shared" si="59"/>
        <v>2.9005993402209562E-2</v>
      </c>
      <c r="O252" s="94">
        <f t="shared" si="59"/>
        <v>5.3506225578129604E-2</v>
      </c>
      <c r="P252" s="94">
        <f t="shared" si="59"/>
        <v>9.1783082240638011E-2</v>
      </c>
      <c r="Q252" s="94">
        <f t="shared" si="59"/>
        <v>9.4972647772667063E-2</v>
      </c>
      <c r="R252" s="94">
        <f t="shared" si="59"/>
        <v>0.12597432588192767</v>
      </c>
      <c r="S252" s="94">
        <f t="shared" si="59"/>
        <v>2.8901673145591677E-2</v>
      </c>
      <c r="T252" s="95">
        <f t="shared" si="59"/>
        <v>1</v>
      </c>
    </row>
    <row r="256" spans="7:20" x14ac:dyDescent="0.25">
      <c r="G256" s="320" t="s">
        <v>493</v>
      </c>
      <c r="H256" s="320"/>
      <c r="I256" s="320"/>
      <c r="J256" s="320"/>
      <c r="K256" s="320"/>
      <c r="L256" s="320"/>
      <c r="M256" s="320"/>
      <c r="N256" s="320"/>
      <c r="O256" s="320"/>
      <c r="P256" s="320"/>
      <c r="Q256" s="320"/>
      <c r="R256" s="320"/>
      <c r="S256" s="320"/>
      <c r="T256" s="320"/>
    </row>
    <row r="257" spans="7:20" x14ac:dyDescent="0.25">
      <c r="G257" s="321" t="s">
        <v>495</v>
      </c>
      <c r="H257" s="321"/>
      <c r="I257" s="321"/>
      <c r="J257" s="321"/>
      <c r="K257" s="321"/>
      <c r="L257" s="321"/>
      <c r="M257" s="321"/>
      <c r="N257" s="321"/>
      <c r="O257" s="321"/>
      <c r="P257" s="321"/>
      <c r="Q257" s="321"/>
      <c r="R257" s="321"/>
      <c r="S257" s="321"/>
      <c r="T257" s="321"/>
    </row>
    <row r="258" spans="7:20" ht="15.75" thickBot="1" x14ac:dyDescent="0.3">
      <c r="G258" s="214"/>
      <c r="H258" s="214"/>
      <c r="I258" s="214"/>
      <c r="J258" s="214"/>
      <c r="K258" s="214"/>
      <c r="L258" s="214"/>
      <c r="M258" s="214"/>
      <c r="N258" s="214"/>
      <c r="O258" s="214"/>
      <c r="P258" s="214"/>
      <c r="Q258" s="214"/>
      <c r="R258" s="214"/>
      <c r="S258" s="214"/>
      <c r="T258" s="214"/>
    </row>
    <row r="259" spans="7:20" ht="282" thickBot="1" x14ac:dyDescent="0.3">
      <c r="G259" s="66" t="s">
        <v>449</v>
      </c>
      <c r="H259" s="32" t="s">
        <v>328</v>
      </c>
      <c r="I259" s="32" t="s">
        <v>358</v>
      </c>
      <c r="J259" s="32" t="s">
        <v>343</v>
      </c>
      <c r="K259" s="32" t="s">
        <v>344</v>
      </c>
      <c r="L259" s="32" t="s">
        <v>345</v>
      </c>
      <c r="M259" s="32" t="s">
        <v>346</v>
      </c>
      <c r="N259" s="32" t="s">
        <v>347</v>
      </c>
      <c r="O259" s="32" t="s">
        <v>348</v>
      </c>
      <c r="P259" s="32" t="s">
        <v>349</v>
      </c>
      <c r="Q259" s="32" t="s">
        <v>350</v>
      </c>
      <c r="R259" s="32" t="s">
        <v>354</v>
      </c>
      <c r="S259" s="32" t="s">
        <v>357</v>
      </c>
      <c r="T259" s="85" t="s">
        <v>372</v>
      </c>
    </row>
    <row r="260" spans="7:20" ht="30" x14ac:dyDescent="0.25">
      <c r="G260" s="215" t="s">
        <v>447</v>
      </c>
      <c r="H260" s="105">
        <f>H227/H$236</f>
        <v>7.7680501817105257E-2</v>
      </c>
      <c r="I260" s="105">
        <f t="shared" ref="I260:T260" si="60">I227/I$236</f>
        <v>1.934023923085626E-2</v>
      </c>
      <c r="J260" s="105">
        <f t="shared" si="60"/>
        <v>0.77299589342377739</v>
      </c>
      <c r="K260" s="105">
        <f t="shared" si="60"/>
        <v>0.67677274117472352</v>
      </c>
      <c r="L260" s="105">
        <f t="shared" si="60"/>
        <v>0.68021095765719475</v>
      </c>
      <c r="M260" s="105">
        <f t="shared" si="60"/>
        <v>0.70528325930359048</v>
      </c>
      <c r="N260" s="105">
        <f t="shared" si="60"/>
        <v>0.72717967292287855</v>
      </c>
      <c r="O260" s="105">
        <f t="shared" si="60"/>
        <v>0.91086674434486226</v>
      </c>
      <c r="P260" s="105">
        <f t="shared" si="60"/>
        <v>0.72725434333189998</v>
      </c>
      <c r="Q260" s="105">
        <f t="shared" si="60"/>
        <v>0.69959947452791105</v>
      </c>
      <c r="R260" s="105">
        <f t="shared" si="60"/>
        <v>0.65310493790196456</v>
      </c>
      <c r="S260" s="105">
        <f t="shared" si="60"/>
        <v>0.67955412676413296</v>
      </c>
      <c r="T260" s="216">
        <f t="shared" si="60"/>
        <v>0.64816489195505589</v>
      </c>
    </row>
    <row r="261" spans="7:20" ht="30" x14ac:dyDescent="0.25">
      <c r="G261" s="215" t="s">
        <v>440</v>
      </c>
      <c r="H261" s="105">
        <f t="shared" ref="H261:T269" si="61">H228/H$236</f>
        <v>3.231231805464508E-2</v>
      </c>
      <c r="I261" s="105">
        <f t="shared" si="61"/>
        <v>0.29344003211124658</v>
      </c>
      <c r="J261" s="105">
        <f t="shared" si="61"/>
        <v>1.0783687667850822E-2</v>
      </c>
      <c r="K261" s="105">
        <f t="shared" si="61"/>
        <v>4.658995785923473E-3</v>
      </c>
      <c r="L261" s="105">
        <f t="shared" si="61"/>
        <v>1.4042862826226235E-2</v>
      </c>
      <c r="M261" s="105">
        <f t="shared" si="61"/>
        <v>1.0326915796167986E-2</v>
      </c>
      <c r="N261" s="105">
        <f t="shared" si="61"/>
        <v>1.1505967989797776E-2</v>
      </c>
      <c r="O261" s="105">
        <f t="shared" si="61"/>
        <v>1.9894964466801637E-3</v>
      </c>
      <c r="P261" s="105">
        <f t="shared" si="61"/>
        <v>1.1348966165793556E-2</v>
      </c>
      <c r="Q261" s="105">
        <f t="shared" si="61"/>
        <v>1.9652608445630465E-2</v>
      </c>
      <c r="R261" s="105">
        <f t="shared" si="61"/>
        <v>1.4907800121637367E-2</v>
      </c>
      <c r="S261" s="105">
        <f t="shared" si="61"/>
        <v>1.6968047276659726E-2</v>
      </c>
      <c r="T261" s="216">
        <f t="shared" si="61"/>
        <v>2.3092007290447275E-2</v>
      </c>
    </row>
    <row r="262" spans="7:20" ht="30" x14ac:dyDescent="0.25">
      <c r="G262" s="215" t="s">
        <v>441</v>
      </c>
      <c r="H262" s="105">
        <f t="shared" si="61"/>
        <v>9.038873845096497E-2</v>
      </c>
      <c r="I262" s="105">
        <f t="shared" si="61"/>
        <v>3.2414167498183706E-3</v>
      </c>
      <c r="J262" s="105">
        <f t="shared" si="61"/>
        <v>8.499935956657061E-3</v>
      </c>
      <c r="K262" s="105">
        <f t="shared" si="61"/>
        <v>3.8045804691773711E-3</v>
      </c>
      <c r="L262" s="105">
        <f t="shared" si="61"/>
        <v>1.5371224213562785E-2</v>
      </c>
      <c r="M262" s="105">
        <f t="shared" si="61"/>
        <v>8.5789443703654066E-3</v>
      </c>
      <c r="N262" s="105">
        <f t="shared" si="61"/>
        <v>1.1346438624348752E-2</v>
      </c>
      <c r="O262" s="105">
        <f t="shared" si="61"/>
        <v>3.2599448675697321E-3</v>
      </c>
      <c r="P262" s="105">
        <f t="shared" si="61"/>
        <v>1.1682967028242069E-2</v>
      </c>
      <c r="Q262" s="105">
        <f t="shared" si="61"/>
        <v>1.0648209655743771E-2</v>
      </c>
      <c r="R262" s="105">
        <f t="shared" si="61"/>
        <v>1.493878032929568E-2</v>
      </c>
      <c r="S262" s="105">
        <f t="shared" si="61"/>
        <v>1.7645962374871933E-2</v>
      </c>
      <c r="T262" s="216">
        <f t="shared" si="61"/>
        <v>1.6074568433673435E-2</v>
      </c>
    </row>
    <row r="263" spans="7:20" x14ac:dyDescent="0.25">
      <c r="G263" s="215" t="s">
        <v>442</v>
      </c>
      <c r="H263" s="105">
        <f t="shared" si="61"/>
        <v>4.4082831517279174E-2</v>
      </c>
      <c r="I263" s="105">
        <f t="shared" si="61"/>
        <v>3.0869260851796618E-3</v>
      </c>
      <c r="J263" s="105">
        <f t="shared" si="61"/>
        <v>1.9770885423652861E-2</v>
      </c>
      <c r="K263" s="105">
        <f t="shared" si="61"/>
        <v>5.5079088942657931E-3</v>
      </c>
      <c r="L263" s="105">
        <f t="shared" si="61"/>
        <v>1.2088577684255183E-2</v>
      </c>
      <c r="M263" s="105">
        <f t="shared" si="61"/>
        <v>5.6340126652341428E-3</v>
      </c>
      <c r="N263" s="105">
        <f t="shared" si="61"/>
        <v>7.2435088129095323E-3</v>
      </c>
      <c r="O263" s="105">
        <f t="shared" si="61"/>
        <v>2.2166028159016993E-3</v>
      </c>
      <c r="P263" s="105">
        <f t="shared" si="61"/>
        <v>7.6381004038086307E-3</v>
      </c>
      <c r="Q263" s="105">
        <f t="shared" si="61"/>
        <v>8.4306900790996724E-3</v>
      </c>
      <c r="R263" s="105">
        <f t="shared" si="61"/>
        <v>8.8323488001367141E-3</v>
      </c>
      <c r="S263" s="105">
        <f t="shared" si="61"/>
        <v>6.7449839895328285E-3</v>
      </c>
      <c r="T263" s="216">
        <f t="shared" si="61"/>
        <v>1.1889625078084899E-2</v>
      </c>
    </row>
    <row r="264" spans="7:20" ht="30" x14ac:dyDescent="0.25">
      <c r="G264" s="215" t="s">
        <v>443</v>
      </c>
      <c r="H264" s="105">
        <f t="shared" si="61"/>
        <v>6.2498161015949731E-2</v>
      </c>
      <c r="I264" s="105">
        <f t="shared" si="61"/>
        <v>1.4929401143322575E-3</v>
      </c>
      <c r="J264" s="105">
        <f t="shared" si="61"/>
        <v>1.6454751618448574E-2</v>
      </c>
      <c r="K264" s="105">
        <f t="shared" si="61"/>
        <v>0.12451954341919458</v>
      </c>
      <c r="L264" s="105">
        <f t="shared" si="61"/>
        <v>2.5846873219241534E-2</v>
      </c>
      <c r="M264" s="105">
        <f t="shared" si="61"/>
        <v>2.0986549264546232E-2</v>
      </c>
      <c r="N264" s="105">
        <f t="shared" si="61"/>
        <v>2.711707826816186E-2</v>
      </c>
      <c r="O264" s="105">
        <f t="shared" si="61"/>
        <v>5.8068775044958221E-3</v>
      </c>
      <c r="P264" s="105">
        <f t="shared" si="61"/>
        <v>3.0874239702177668E-2</v>
      </c>
      <c r="Q264" s="105">
        <f t="shared" si="61"/>
        <v>2.3285280661575612E-2</v>
      </c>
      <c r="R264" s="105">
        <f t="shared" si="61"/>
        <v>2.2679464519162348E-2</v>
      </c>
      <c r="S264" s="105">
        <f t="shared" si="61"/>
        <v>2.5182123455406991E-2</v>
      </c>
      <c r="T264" s="216">
        <f t="shared" si="61"/>
        <v>2.9051551356940222E-2</v>
      </c>
    </row>
    <row r="265" spans="7:20" x14ac:dyDescent="0.25">
      <c r="G265" s="215" t="s">
        <v>444</v>
      </c>
      <c r="H265" s="105">
        <f t="shared" si="61"/>
        <v>5.8658633487560383E-2</v>
      </c>
      <c r="I265" s="105">
        <f t="shared" si="61"/>
        <v>1.2006415113307814E-3</v>
      </c>
      <c r="J265" s="105">
        <f t="shared" si="61"/>
        <v>3.996048509496101E-3</v>
      </c>
      <c r="K265" s="105">
        <f t="shared" si="61"/>
        <v>5.6217126205629275E-3</v>
      </c>
      <c r="L265" s="105">
        <f t="shared" si="61"/>
        <v>1.2243461235611626E-2</v>
      </c>
      <c r="M265" s="105">
        <f t="shared" si="61"/>
        <v>1.0966678284982375E-2</v>
      </c>
      <c r="N265" s="105">
        <f t="shared" si="61"/>
        <v>1.1985617083413384E-2</v>
      </c>
      <c r="O265" s="105">
        <f t="shared" si="61"/>
        <v>3.2262873504771204E-3</v>
      </c>
      <c r="P265" s="105">
        <f t="shared" si="61"/>
        <v>1.4709061239266982E-2</v>
      </c>
      <c r="Q265" s="105">
        <f t="shared" si="61"/>
        <v>1.0812283859257739E-2</v>
      </c>
      <c r="R265" s="105">
        <f t="shared" si="61"/>
        <v>1.545976047725886E-2</v>
      </c>
      <c r="S265" s="105">
        <f t="shared" si="61"/>
        <v>1.6300972007912275E-2</v>
      </c>
      <c r="T265" s="216">
        <f t="shared" si="61"/>
        <v>1.3566471871491809E-2</v>
      </c>
    </row>
    <row r="266" spans="7:20" x14ac:dyDescent="0.25">
      <c r="G266" s="215" t="s">
        <v>445</v>
      </c>
      <c r="H266" s="105">
        <f t="shared" si="61"/>
        <v>4.7261162439554409E-2</v>
      </c>
      <c r="I266" s="105">
        <f t="shared" si="61"/>
        <v>4.2704318374004267E-3</v>
      </c>
      <c r="J266" s="105">
        <f t="shared" si="61"/>
        <v>3.3931836133656492E-3</v>
      </c>
      <c r="K266" s="105">
        <f t="shared" si="61"/>
        <v>4.535617828796806E-3</v>
      </c>
      <c r="L266" s="105">
        <f t="shared" si="61"/>
        <v>1.0070502765264982E-2</v>
      </c>
      <c r="M266" s="105">
        <f t="shared" si="61"/>
        <v>1.1003434860063945E-2</v>
      </c>
      <c r="N266" s="105">
        <f t="shared" si="61"/>
        <v>9.6040338696031322E-3</v>
      </c>
      <c r="O266" s="105">
        <f t="shared" si="61"/>
        <v>3.9334476751681433E-3</v>
      </c>
      <c r="P266" s="105">
        <f t="shared" si="61"/>
        <v>1.1046542774649148E-2</v>
      </c>
      <c r="Q266" s="105">
        <f t="shared" si="61"/>
        <v>1.0023628062196461E-2</v>
      </c>
      <c r="R266" s="105">
        <f t="shared" si="61"/>
        <v>1.4604712307627683E-2</v>
      </c>
      <c r="S266" s="105">
        <f t="shared" si="61"/>
        <v>1.6242492986758835E-2</v>
      </c>
      <c r="T266" s="216">
        <f t="shared" si="61"/>
        <v>1.1978670090620409E-2</v>
      </c>
    </row>
    <row r="267" spans="7:20" ht="60" x14ac:dyDescent="0.25">
      <c r="G267" s="215" t="s">
        <v>446</v>
      </c>
      <c r="H267" s="105">
        <f t="shared" si="61"/>
        <v>4.8780492100831845E-2</v>
      </c>
      <c r="I267" s="105">
        <f t="shared" si="61"/>
        <v>0</v>
      </c>
      <c r="J267" s="105">
        <f t="shared" si="61"/>
        <v>4.0308284453603521E-3</v>
      </c>
      <c r="K267" s="105">
        <f t="shared" si="61"/>
        <v>3.1990035412335222E-3</v>
      </c>
      <c r="L267" s="105">
        <f t="shared" si="61"/>
        <v>1.0800198720449955E-2</v>
      </c>
      <c r="M267" s="105">
        <f t="shared" si="61"/>
        <v>1.2498438870551503E-2</v>
      </c>
      <c r="N267" s="105">
        <f t="shared" si="61"/>
        <v>1.2328786325896051E-2</v>
      </c>
      <c r="O267" s="105">
        <f t="shared" si="61"/>
        <v>3.5932008876726194E-3</v>
      </c>
      <c r="P267" s="105">
        <f t="shared" si="61"/>
        <v>7.4007383058890238E-3</v>
      </c>
      <c r="Q267" s="105">
        <f t="shared" si="61"/>
        <v>1.1959138452980316E-2</v>
      </c>
      <c r="R267" s="105">
        <f t="shared" si="61"/>
        <v>2.385858585507673E-2</v>
      </c>
      <c r="S267" s="105">
        <f t="shared" si="61"/>
        <v>1.1928627587686877E-2</v>
      </c>
      <c r="T267" s="216">
        <f t="shared" si="61"/>
        <v>1.3263673839148818E-2</v>
      </c>
    </row>
    <row r="268" spans="7:20" ht="15.75" thickBot="1" x14ac:dyDescent="0.3">
      <c r="G268" s="215" t="s">
        <v>439</v>
      </c>
      <c r="H268" s="105">
        <f t="shared" si="61"/>
        <v>0.53833716111610908</v>
      </c>
      <c r="I268" s="105">
        <f t="shared" si="61"/>
        <v>0.67392737235983557</v>
      </c>
      <c r="J268" s="105">
        <f t="shared" si="61"/>
        <v>0.16007478534139116</v>
      </c>
      <c r="K268" s="105">
        <f t="shared" si="61"/>
        <v>0.17137989626612202</v>
      </c>
      <c r="L268" s="105">
        <f t="shared" si="61"/>
        <v>0.21932534167819287</v>
      </c>
      <c r="M268" s="105">
        <f t="shared" si="61"/>
        <v>0.21472176658449796</v>
      </c>
      <c r="N268" s="105">
        <f t="shared" si="61"/>
        <v>0.18168889610299099</v>
      </c>
      <c r="O268" s="105">
        <f t="shared" si="61"/>
        <v>6.5107398107172421E-2</v>
      </c>
      <c r="P268" s="105">
        <f t="shared" si="61"/>
        <v>0.17804504104827296</v>
      </c>
      <c r="Q268" s="105">
        <f t="shared" si="61"/>
        <v>0.20558868625560497</v>
      </c>
      <c r="R268" s="105">
        <f t="shared" si="61"/>
        <v>0.23161360968784014</v>
      </c>
      <c r="S268" s="105">
        <f t="shared" si="61"/>
        <v>0.20943266355703763</v>
      </c>
      <c r="T268" s="216">
        <f t="shared" si="61"/>
        <v>0.23291854008453716</v>
      </c>
    </row>
    <row r="269" spans="7:20" ht="15.75" thickBot="1" x14ac:dyDescent="0.3">
      <c r="G269" s="213" t="s">
        <v>329</v>
      </c>
      <c r="H269" s="94">
        <f t="shared" si="61"/>
        <v>1</v>
      </c>
      <c r="I269" s="94">
        <f t="shared" si="61"/>
        <v>1</v>
      </c>
      <c r="J269" s="94">
        <f t="shared" si="61"/>
        <v>1</v>
      </c>
      <c r="K269" s="94">
        <f t="shared" si="61"/>
        <v>1</v>
      </c>
      <c r="L269" s="94">
        <f t="shared" si="61"/>
        <v>1</v>
      </c>
      <c r="M269" s="94">
        <f t="shared" si="61"/>
        <v>1</v>
      </c>
      <c r="N269" s="94">
        <f t="shared" si="61"/>
        <v>1</v>
      </c>
      <c r="O269" s="94">
        <f t="shared" si="61"/>
        <v>1</v>
      </c>
      <c r="P269" s="94">
        <f t="shared" si="61"/>
        <v>1</v>
      </c>
      <c r="Q269" s="94">
        <f t="shared" si="61"/>
        <v>1</v>
      </c>
      <c r="R269" s="94">
        <f t="shared" si="61"/>
        <v>1</v>
      </c>
      <c r="S269" s="94">
        <f t="shared" si="61"/>
        <v>1</v>
      </c>
      <c r="T269" s="95">
        <f t="shared" si="61"/>
        <v>1</v>
      </c>
    </row>
  </sheetData>
  <autoFilter ref="A7:X133"/>
  <mergeCells count="25">
    <mergeCell ref="G256:T256"/>
    <mergeCell ref="G257:T257"/>
    <mergeCell ref="G239:T239"/>
    <mergeCell ref="G240:T240"/>
    <mergeCell ref="F200:G200"/>
    <mergeCell ref="F189:T189"/>
    <mergeCell ref="F205:T205"/>
    <mergeCell ref="F216:G216"/>
    <mergeCell ref="F184:G184"/>
    <mergeCell ref="F188:T188"/>
    <mergeCell ref="F204:T204"/>
    <mergeCell ref="F171:X171"/>
    <mergeCell ref="F170:X170"/>
    <mergeCell ref="F172:X172"/>
    <mergeCell ref="F173:X173"/>
    <mergeCell ref="A133:G133"/>
    <mergeCell ref="A2:X2"/>
    <mergeCell ref="A3:X3"/>
    <mergeCell ref="A4:X4"/>
    <mergeCell ref="A5:X5"/>
    <mergeCell ref="F166:G166"/>
    <mergeCell ref="F136:X136"/>
    <mergeCell ref="F137:X137"/>
    <mergeCell ref="F138:X138"/>
    <mergeCell ref="F139:X139"/>
  </mergeCells>
  <hyperlinks>
    <hyperlink ref="Z2" location="INDICE!A1" display="VOVER AL INDICE"/>
  </hyperlink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AO135"/>
  <sheetViews>
    <sheetView showGridLines="0" zoomScale="70" zoomScaleNormal="70" workbookViewId="0">
      <selection activeCell="J6" sqref="J6"/>
    </sheetView>
  </sheetViews>
  <sheetFormatPr baseColWidth="10" defaultRowHeight="15" x14ac:dyDescent="0.25"/>
  <cols>
    <col min="2" max="2" width="21.7109375" customWidth="1"/>
    <col min="4" max="5" width="21.7109375" customWidth="1"/>
    <col min="7" max="7" width="28" customWidth="1"/>
    <col min="8" max="8" width="17.140625" bestFit="1" customWidth="1"/>
    <col min="9" max="9" width="21.28515625" bestFit="1" customWidth="1"/>
    <col min="10" max="10" width="15.28515625" customWidth="1"/>
    <col min="12" max="14" width="0" style="123" hidden="1" customWidth="1"/>
    <col min="17" max="17" width="22.42578125" bestFit="1" customWidth="1"/>
    <col min="18" max="18" width="17.140625" bestFit="1" customWidth="1"/>
    <col min="19" max="19" width="21.28515625" bestFit="1" customWidth="1"/>
    <col min="20" max="20" width="18.7109375" bestFit="1" customWidth="1"/>
    <col min="26" max="26" width="16.28515625" bestFit="1" customWidth="1"/>
    <col min="28" max="28" width="12.85546875" bestFit="1" customWidth="1"/>
    <col min="29" max="29" width="18.7109375" bestFit="1" customWidth="1"/>
    <col min="41" max="41" width="23.5703125" customWidth="1"/>
  </cols>
  <sheetData>
    <row r="2" spans="1:41" ht="15.75" thickBot="1" x14ac:dyDescent="0.3">
      <c r="A2" s="315" t="s">
        <v>451</v>
      </c>
      <c r="B2" s="315"/>
      <c r="C2" s="315"/>
      <c r="D2" s="315"/>
      <c r="E2" s="315"/>
      <c r="F2" s="315"/>
      <c r="G2" s="315"/>
      <c r="H2" s="315"/>
      <c r="I2" s="315"/>
      <c r="J2" s="315"/>
      <c r="K2" s="315"/>
      <c r="P2" s="315" t="s">
        <v>437</v>
      </c>
      <c r="Q2" s="315"/>
      <c r="R2" s="315"/>
      <c r="S2" s="315"/>
      <c r="T2" s="315"/>
      <c r="U2" s="315"/>
      <c r="V2" s="71"/>
      <c r="Y2" s="315" t="s">
        <v>452</v>
      </c>
      <c r="Z2" s="315"/>
      <c r="AA2" s="315"/>
      <c r="AB2" s="315"/>
      <c r="AC2" s="315"/>
      <c r="AD2" s="315"/>
      <c r="AE2" s="71"/>
    </row>
    <row r="3" spans="1:41" ht="15.75" thickBot="1" x14ac:dyDescent="0.3">
      <c r="A3" s="316" t="s">
        <v>420</v>
      </c>
      <c r="B3" s="316"/>
      <c r="C3" s="316"/>
      <c r="D3" s="316"/>
      <c r="E3" s="316"/>
      <c r="F3" s="316"/>
      <c r="G3" s="316"/>
      <c r="H3" s="316"/>
      <c r="I3" s="316"/>
      <c r="J3" s="316"/>
      <c r="K3" s="316"/>
      <c r="P3" s="316" t="s">
        <v>424</v>
      </c>
      <c r="Q3" s="316"/>
      <c r="R3" s="316"/>
      <c r="S3" s="316"/>
      <c r="T3" s="316"/>
      <c r="U3" s="316"/>
      <c r="V3" s="72"/>
      <c r="Y3" s="316" t="s">
        <v>427</v>
      </c>
      <c r="Z3" s="316"/>
      <c r="AA3" s="316"/>
      <c r="AB3" s="316"/>
      <c r="AC3" s="316"/>
      <c r="AD3" s="316"/>
      <c r="AE3" s="72"/>
      <c r="AO3" s="207" t="s">
        <v>488</v>
      </c>
    </row>
    <row r="4" spans="1:41" ht="16.5" thickTop="1" thickBot="1" x14ac:dyDescent="0.3">
      <c r="A4" s="311" t="s">
        <v>502</v>
      </c>
      <c r="B4" s="311"/>
      <c r="C4" s="311"/>
      <c r="D4" s="311"/>
      <c r="E4" s="311"/>
      <c r="F4" s="311"/>
      <c r="G4" s="311"/>
      <c r="H4" s="311"/>
      <c r="I4" s="311"/>
      <c r="J4" s="311"/>
      <c r="K4" s="311"/>
      <c r="P4" s="311" t="s">
        <v>502</v>
      </c>
      <c r="Q4" s="311"/>
      <c r="R4" s="311"/>
      <c r="S4" s="311"/>
      <c r="T4" s="311"/>
      <c r="U4" s="311"/>
      <c r="V4" s="70"/>
      <c r="Y4" s="311" t="s">
        <v>502</v>
      </c>
      <c r="Z4" s="311"/>
      <c r="AA4" s="311"/>
      <c r="AB4" s="311"/>
      <c r="AC4" s="311"/>
      <c r="AD4" s="311"/>
      <c r="AE4" s="70"/>
    </row>
    <row r="5" spans="1:41" ht="54" customHeight="1" thickBot="1" x14ac:dyDescent="0.3">
      <c r="A5" s="29" t="s">
        <v>10</v>
      </c>
      <c r="B5" s="30" t="s">
        <v>0</v>
      </c>
      <c r="C5" s="67" t="s">
        <v>43</v>
      </c>
      <c r="D5" s="30" t="s">
        <v>20</v>
      </c>
      <c r="E5" s="30" t="s">
        <v>449</v>
      </c>
      <c r="F5" s="30" t="s">
        <v>320</v>
      </c>
      <c r="G5" s="30" t="s">
        <v>194</v>
      </c>
      <c r="H5" s="30" t="s">
        <v>517</v>
      </c>
      <c r="I5" s="30" t="s">
        <v>366</v>
      </c>
      <c r="J5" s="30" t="s">
        <v>422</v>
      </c>
      <c r="K5" s="122" t="s">
        <v>421</v>
      </c>
      <c r="L5" s="124" t="s">
        <v>429</v>
      </c>
      <c r="M5" s="124" t="s">
        <v>430</v>
      </c>
      <c r="N5" s="124" t="s">
        <v>431</v>
      </c>
      <c r="P5" s="29" t="s">
        <v>43</v>
      </c>
      <c r="Q5" s="30" t="s">
        <v>20</v>
      </c>
      <c r="R5" s="30" t="s">
        <v>425</v>
      </c>
      <c r="S5" s="30" t="s">
        <v>366</v>
      </c>
      <c r="T5" s="30" t="s">
        <v>422</v>
      </c>
      <c r="U5" s="30" t="s">
        <v>421</v>
      </c>
      <c r="V5" s="122" t="s">
        <v>428</v>
      </c>
      <c r="Y5" s="29" t="s">
        <v>10</v>
      </c>
      <c r="Z5" s="30" t="s">
        <v>0</v>
      </c>
      <c r="AA5" s="30" t="s">
        <v>425</v>
      </c>
      <c r="AB5" s="30" t="s">
        <v>366</v>
      </c>
      <c r="AC5" s="30" t="s">
        <v>422</v>
      </c>
      <c r="AD5" s="30" t="s">
        <v>421</v>
      </c>
      <c r="AE5" s="122" t="s">
        <v>432</v>
      </c>
    </row>
    <row r="6" spans="1:41" x14ac:dyDescent="0.25">
      <c r="A6" s="23" t="s">
        <v>11</v>
      </c>
      <c r="B6" s="24" t="s">
        <v>1</v>
      </c>
      <c r="C6" s="81" t="s">
        <v>44</v>
      </c>
      <c r="D6" s="52" t="s">
        <v>21</v>
      </c>
      <c r="E6" s="169" t="s">
        <v>447</v>
      </c>
      <c r="F6" s="75" t="s">
        <v>69</v>
      </c>
      <c r="G6" s="52" t="s">
        <v>195</v>
      </c>
      <c r="H6" s="118">
        <f>VLOOKUP(F6,POBLACIÓN_2021!$E$5:$G$129,3,FALSE)</f>
        <v>2573220</v>
      </c>
      <c r="I6" s="119">
        <f>VLOOKUP(F6,'PIB Municipios 2021'!$F$8:$AQ$132,37,FALSE)</f>
        <v>75128.215860605909</v>
      </c>
      <c r="J6" s="120">
        <f>(I6/H6)*1000000</f>
        <v>29196.18837899826</v>
      </c>
      <c r="K6" s="121">
        <f>LOG(J6)</f>
        <v>4.4653261571326945</v>
      </c>
      <c r="L6" s="125">
        <f>(K6-AVERAGE($K$6:$K$130))^2</f>
        <v>1.8843257784148536E-2</v>
      </c>
      <c r="M6" s="125">
        <f>(K6-AVERAGEIF($C$6:$C$130,C6,$K$6:$K$130))^2</f>
        <v>0</v>
      </c>
      <c r="N6" s="125">
        <f>(K6-AVERAGEIF($A$6:$A$130,A6,$K$6:$K$130))^2</f>
        <v>2.6432818796333002E-5</v>
      </c>
      <c r="P6" s="23" t="s">
        <v>44</v>
      </c>
      <c r="Q6" s="52" t="s">
        <v>21</v>
      </c>
      <c r="R6" s="118">
        <f>VLOOKUP(P6,POBLACIÓN_2021!$I$5:$K$29,3,FALSE)</f>
        <v>2573220</v>
      </c>
      <c r="S6" s="82">
        <f>VLOOKUP(P6,'PIB Zonas 2021'!$A$7:$AL$31,37,FALSE)</f>
        <v>75128.215860605909</v>
      </c>
      <c r="T6" s="120">
        <f>(S6/R6)*1000000</f>
        <v>29196.18837899826</v>
      </c>
      <c r="U6" s="129">
        <f>LOG(T6)</f>
        <v>4.4653261571326945</v>
      </c>
      <c r="V6" s="121">
        <f>IFERROR(SQRT(SUMIF($C$6:$C$130,P6,$M$6:$M$130)/(COUNTIF($C$6:$C$130,P6)-1)),0)</f>
        <v>0</v>
      </c>
      <c r="Y6" s="23" t="s">
        <v>11</v>
      </c>
      <c r="Z6" s="24" t="s">
        <v>1</v>
      </c>
      <c r="AA6" s="118">
        <f>VLOOKUP(Y6,POBLACIÓN_2021!$M$5:$O$13,3,FALSE)</f>
        <v>4119008</v>
      </c>
      <c r="AB6" s="82">
        <f>VLOOKUP(Y6,'PIB Subregiones 2021'!$A$7:$AL$15,37,FALSE)</f>
        <v>114369.0803174841</v>
      </c>
      <c r="AC6" s="120">
        <f>(AB6/AA6)*1000000</f>
        <v>27766.170960941105</v>
      </c>
      <c r="AD6" s="129">
        <f>LOG(AC6)</f>
        <v>4.4435159933552058</v>
      </c>
      <c r="AE6" s="121">
        <f>SQRT(SUMIF($A$6:$A$130,Y6,$N$6:$N$130)/(COUNTIF($A$6:$A$130,Y6)-1))</f>
        <v>0.1249505501690313</v>
      </c>
      <c r="AH6" s="131"/>
    </row>
    <row r="7" spans="1:41" x14ac:dyDescent="0.25">
      <c r="A7" s="20" t="s">
        <v>11</v>
      </c>
      <c r="B7" s="14" t="s">
        <v>1</v>
      </c>
      <c r="C7" s="74" t="s">
        <v>45</v>
      </c>
      <c r="D7" s="50" t="s">
        <v>22</v>
      </c>
      <c r="E7" s="169" t="s">
        <v>447</v>
      </c>
      <c r="F7" s="75" t="s">
        <v>70</v>
      </c>
      <c r="G7" s="50" t="s">
        <v>196</v>
      </c>
      <c r="H7" s="107">
        <f>VLOOKUP(F7,POBLACIÓN_2021!$E$5:$G$129,3,FALSE)</f>
        <v>55201</v>
      </c>
      <c r="I7" s="108">
        <f>VLOOKUP(F7,'PIB Municipios 2021'!$F$8:$AQ$132,37,FALSE)</f>
        <v>1777.9162131774381</v>
      </c>
      <c r="J7" s="109">
        <f t="shared" ref="J7:J70" si="0">(I7/H7)*1000000</f>
        <v>32208.043571265702</v>
      </c>
      <c r="K7" s="110">
        <f t="shared" ref="K7:K70" si="1">LOG(J7)</f>
        <v>4.5079643450615769</v>
      </c>
      <c r="L7" s="125">
        <f t="shared" ref="L7:L70" si="2">(K7-AVERAGE($K$6:$K$130))^2</f>
        <v>3.2367224608019232E-2</v>
      </c>
      <c r="M7" s="125">
        <f t="shared" ref="M7:M70" si="3">(K7-AVERAGEIF($C$6:$C$130,C7,$K$6:$K$130))^2</f>
        <v>2.6964312175935721E-3</v>
      </c>
      <c r="N7" s="125">
        <f t="shared" ref="N7:N70" si="4">(K7-AVERAGEIF($A$6:$A$130,A7,$K$6:$K$130))^2</f>
        <v>2.2828781016220505E-3</v>
      </c>
      <c r="P7" s="20" t="s">
        <v>45</v>
      </c>
      <c r="Q7" s="50" t="s">
        <v>22</v>
      </c>
      <c r="R7" s="107">
        <f>VLOOKUP(P7,POBLACIÓN_2021!$I$5:$K$29,3,FALSE)</f>
        <v>754432</v>
      </c>
      <c r="S7" s="78">
        <f>VLOOKUP(P7,'PIB Zonas 2021'!$A$7:$AL$31,37,FALSE)</f>
        <v>16832.037992023012</v>
      </c>
      <c r="T7" s="109">
        <f t="shared" ref="T7:T30" si="5">(S7/R7)*1000000</f>
        <v>22310.874925802473</v>
      </c>
      <c r="U7" s="127">
        <f t="shared" ref="U7:U30" si="6">LOG(T7)</f>
        <v>4.3485166015701484</v>
      </c>
      <c r="V7" s="110">
        <f t="shared" ref="V7:V29" si="7">IFERROR(SQRT(SUMIF($C$6:$C$130,P7,$M$6:$M$130)/(COUNTIF($C$6:$C$130,P7)-1)),0)</f>
        <v>0.19461876274632398</v>
      </c>
      <c r="Y7" s="20" t="s">
        <v>12</v>
      </c>
      <c r="Z7" s="14" t="s">
        <v>2</v>
      </c>
      <c r="AA7" s="107">
        <f>VLOOKUP(Y7,POBLACIÓN_2021!$M$5:$O$13,3,FALSE)</f>
        <v>264760</v>
      </c>
      <c r="AB7" s="78">
        <f>VLOOKUP(Y7,'PIB Subregiones 2021'!$A$7:$AL$15,37,FALSE)</f>
        <v>6041.1056714717215</v>
      </c>
      <c r="AC7" s="109">
        <f t="shared" ref="AC7:AC15" si="8">(AB7/AA7)*1000000</f>
        <v>22817.289890737731</v>
      </c>
      <c r="AD7" s="127">
        <f t="shared" ref="AD7:AD15" si="9">LOG(AC7)</f>
        <v>4.3582640600912645</v>
      </c>
      <c r="AE7" s="110">
        <f t="shared" ref="AE7:AE14" si="10">SQRT(SUMIF($A$6:$A$130,Y7,$N$6:$N$130)/(COUNTIF($A$6:$A$130,Y7)-1))</f>
        <v>0.16925474046632211</v>
      </c>
      <c r="AH7" s="131"/>
    </row>
    <row r="8" spans="1:41" x14ac:dyDescent="0.25">
      <c r="A8" s="20" t="s">
        <v>11</v>
      </c>
      <c r="B8" s="14" t="s">
        <v>1</v>
      </c>
      <c r="C8" s="74" t="s">
        <v>45</v>
      </c>
      <c r="D8" s="50" t="s">
        <v>22</v>
      </c>
      <c r="E8" s="169" t="s">
        <v>447</v>
      </c>
      <c r="F8" s="75" t="s">
        <v>71</v>
      </c>
      <c r="G8" s="50" t="s">
        <v>197</v>
      </c>
      <c r="H8" s="107">
        <f>VLOOKUP(F8,POBLACIÓN_2021!$E$5:$G$129,3,FALSE)</f>
        <v>55294</v>
      </c>
      <c r="I8" s="108">
        <f>VLOOKUP(F8,'PIB Municipios 2021'!$F$8:$AQ$132,37,FALSE)</f>
        <v>2812.3491763558209</v>
      </c>
      <c r="J8" s="109">
        <f t="shared" si="0"/>
        <v>50861.7422569505</v>
      </c>
      <c r="K8" s="110">
        <f t="shared" si="1"/>
        <v>4.7063912327492465</v>
      </c>
      <c r="L8" s="125">
        <f t="shared" si="2"/>
        <v>0.14313799412980988</v>
      </c>
      <c r="M8" s="125">
        <f t="shared" si="3"/>
        <v>6.2677155325887676E-2</v>
      </c>
      <c r="N8" s="125">
        <f t="shared" si="4"/>
        <v>6.0617572359790872E-2</v>
      </c>
      <c r="P8" s="20" t="s">
        <v>46</v>
      </c>
      <c r="Q8" s="50" t="s">
        <v>23</v>
      </c>
      <c r="R8" s="107">
        <f>VLOOKUP(P8,POBLACIÓN_2021!$I$5:$K$29,3,FALSE)</f>
        <v>791356</v>
      </c>
      <c r="S8" s="78">
        <f>VLOOKUP(P8,'PIB Zonas 2021'!$A$7:$AL$31,37,FALSE)</f>
        <v>22408.826464855189</v>
      </c>
      <c r="T8" s="109">
        <f t="shared" si="5"/>
        <v>28316.998247129217</v>
      </c>
      <c r="U8" s="127">
        <f t="shared" si="6"/>
        <v>4.4520472139258525</v>
      </c>
      <c r="V8" s="110">
        <f t="shared" si="7"/>
        <v>8.1796862356732156E-2</v>
      </c>
      <c r="Y8" s="20" t="s">
        <v>13</v>
      </c>
      <c r="Z8" s="14" t="s">
        <v>3</v>
      </c>
      <c r="AA8" s="107">
        <f>VLOOKUP(Y8,POBLACIÓN_2021!$M$5:$O$13,3,FALSE)</f>
        <v>108681</v>
      </c>
      <c r="AB8" s="78">
        <f>VLOOKUP(Y8,'PIB Subregiones 2021'!$A$7:$AL$15,37,FALSE)</f>
        <v>3500.1235043144297</v>
      </c>
      <c r="AC8" s="109">
        <f t="shared" si="8"/>
        <v>32205.477538064886</v>
      </c>
      <c r="AD8" s="127">
        <f t="shared" si="9"/>
        <v>4.507929743194115</v>
      </c>
      <c r="AE8" s="110">
        <f t="shared" si="10"/>
        <v>0.19810119203923621</v>
      </c>
      <c r="AH8" s="131"/>
    </row>
    <row r="9" spans="1:41" x14ac:dyDescent="0.25">
      <c r="A9" s="20" t="s">
        <v>11</v>
      </c>
      <c r="B9" s="14" t="s">
        <v>1</v>
      </c>
      <c r="C9" s="74" t="s">
        <v>45</v>
      </c>
      <c r="D9" s="50" t="s">
        <v>22</v>
      </c>
      <c r="E9" s="169" t="s">
        <v>447</v>
      </c>
      <c r="F9" s="75" t="s">
        <v>72</v>
      </c>
      <c r="G9" s="50" t="s">
        <v>198</v>
      </c>
      <c r="H9" s="107">
        <f>VLOOKUP(F9,POBLACIÓN_2021!$E$5:$G$129,3,FALSE)</f>
        <v>560831</v>
      </c>
      <c r="I9" s="108">
        <f>VLOOKUP(F9,'PIB Municipios 2021'!$F$8:$AQ$132,37,FALSE)</f>
        <v>10420.530531555889</v>
      </c>
      <c r="J9" s="109">
        <f t="shared" si="0"/>
        <v>18580.518073280346</v>
      </c>
      <c r="K9" s="110">
        <f t="shared" si="1"/>
        <v>4.2690578190887374</v>
      </c>
      <c r="L9" s="125">
        <f t="shared" si="2"/>
        <v>3.4807158339979476E-3</v>
      </c>
      <c r="M9" s="125">
        <f t="shared" si="3"/>
        <v>3.4961278719646341E-2</v>
      </c>
      <c r="N9" s="125">
        <f t="shared" si="4"/>
        <v>3.6529550132213554E-2</v>
      </c>
      <c r="P9" s="20" t="s">
        <v>47</v>
      </c>
      <c r="Q9" s="50" t="s">
        <v>2</v>
      </c>
      <c r="R9" s="107">
        <f>VLOOKUP(P9,POBLACIÓN_2021!$I$5:$K$29,3,FALSE)</f>
        <v>264760</v>
      </c>
      <c r="S9" s="78">
        <f>VLOOKUP(P9,'PIB Zonas 2021'!$A$7:$AL$31,37,FALSE)</f>
        <v>6041.1056714717215</v>
      </c>
      <c r="T9" s="109">
        <f t="shared" si="5"/>
        <v>22817.289890737731</v>
      </c>
      <c r="U9" s="127">
        <f t="shared" si="6"/>
        <v>4.3582640600912645</v>
      </c>
      <c r="V9" s="110">
        <f t="shared" si="7"/>
        <v>0.16925474046632211</v>
      </c>
      <c r="Y9" s="20" t="s">
        <v>14</v>
      </c>
      <c r="Z9" s="14" t="s">
        <v>4</v>
      </c>
      <c r="AA9" s="107">
        <f>VLOOKUP(Y9,POBLACIÓN_2021!$M$5:$O$13,3,FALSE)</f>
        <v>205417</v>
      </c>
      <c r="AB9" s="78">
        <f>VLOOKUP(Y9,'PIB Subregiones 2021'!$A$7:$AL$15,37,FALSE)</f>
        <v>6612.6127065511064</v>
      </c>
      <c r="AC9" s="109">
        <f t="shared" si="8"/>
        <v>32191.165806876288</v>
      </c>
      <c r="AD9" s="127">
        <f t="shared" si="9"/>
        <v>4.5077367049964341</v>
      </c>
      <c r="AE9" s="110">
        <f t="shared" si="10"/>
        <v>0.19526438596066392</v>
      </c>
      <c r="AH9" s="131"/>
    </row>
    <row r="10" spans="1:41" x14ac:dyDescent="0.25">
      <c r="A10" s="20" t="s">
        <v>11</v>
      </c>
      <c r="B10" s="14" t="s">
        <v>1</v>
      </c>
      <c r="C10" s="74" t="s">
        <v>45</v>
      </c>
      <c r="D10" s="50" t="s">
        <v>22</v>
      </c>
      <c r="E10" s="169" t="s">
        <v>447</v>
      </c>
      <c r="F10" s="75" t="s">
        <v>73</v>
      </c>
      <c r="G10" s="50" t="s">
        <v>199</v>
      </c>
      <c r="H10" s="107">
        <f>VLOOKUP(F10,POBLACIÓN_2021!$E$5:$G$129,3,FALSE)</f>
        <v>83106</v>
      </c>
      <c r="I10" s="108">
        <f>VLOOKUP(F10,'PIB Municipios 2021'!$F$8:$AQ$132,37,FALSE)</f>
        <v>1821.242070933863</v>
      </c>
      <c r="J10" s="109">
        <f t="shared" si="0"/>
        <v>21914.688120398805</v>
      </c>
      <c r="K10" s="110">
        <f t="shared" si="1"/>
        <v>4.3407352943578257</v>
      </c>
      <c r="L10" s="125">
        <f t="shared" si="2"/>
        <v>1.6077944569264929E-4</v>
      </c>
      <c r="M10" s="125">
        <f t="shared" si="3"/>
        <v>1.329452317560223E-2</v>
      </c>
      <c r="N10" s="125">
        <f t="shared" si="4"/>
        <v>1.4268201459942557E-2</v>
      </c>
      <c r="P10" s="20" t="s">
        <v>48</v>
      </c>
      <c r="Q10" s="50" t="s">
        <v>24</v>
      </c>
      <c r="R10" s="107">
        <f>VLOOKUP(P10,POBLACIÓN_2021!$I$5:$K$29,3,FALSE)</f>
        <v>95703</v>
      </c>
      <c r="S10" s="78">
        <f>VLOOKUP(P10,'PIB Zonas 2021'!$A$7:$AL$31,37,FALSE)</f>
        <v>3182.4675470054403</v>
      </c>
      <c r="T10" s="109">
        <f t="shared" si="5"/>
        <v>33253.581883592371</v>
      </c>
      <c r="U10" s="127">
        <f t="shared" si="6"/>
        <v>4.5218384318495373</v>
      </c>
      <c r="V10" s="110">
        <f t="shared" si="7"/>
        <v>0.22042106418405052</v>
      </c>
      <c r="Y10" s="20" t="s">
        <v>15</v>
      </c>
      <c r="Z10" s="14" t="s">
        <v>5</v>
      </c>
      <c r="AA10" s="107">
        <f>VLOOKUP(Y10,POBLACIÓN_2021!$M$5:$O$13,3,FALSE)</f>
        <v>252291</v>
      </c>
      <c r="AB10" s="78">
        <f>VLOOKUP(Y10,'PIB Subregiones 2021'!$A$7:$AL$15,37,FALSE)</f>
        <v>6974.5247286270296</v>
      </c>
      <c r="AC10" s="109">
        <f t="shared" si="8"/>
        <v>27644.762312674768</v>
      </c>
      <c r="AD10" s="127">
        <f t="shared" si="9"/>
        <v>4.4416128602636311</v>
      </c>
      <c r="AE10" s="110">
        <f t="shared" si="10"/>
        <v>0.20696924702129565</v>
      </c>
      <c r="AH10" s="131"/>
    </row>
    <row r="11" spans="1:41" x14ac:dyDescent="0.25">
      <c r="A11" s="20" t="s">
        <v>11</v>
      </c>
      <c r="B11" s="14" t="s">
        <v>1</v>
      </c>
      <c r="C11" s="74" t="s">
        <v>46</v>
      </c>
      <c r="D11" s="50" t="s">
        <v>23</v>
      </c>
      <c r="E11" s="169" t="s">
        <v>447</v>
      </c>
      <c r="F11" s="75" t="s">
        <v>74</v>
      </c>
      <c r="G11" s="50" t="s">
        <v>200</v>
      </c>
      <c r="H11" s="107">
        <f>VLOOKUP(F11,POBLACIÓN_2021!$E$5:$G$129,3,FALSE)</f>
        <v>246003</v>
      </c>
      <c r="I11" s="108">
        <f>VLOOKUP(F11,'PIB Municipios 2021'!$F$8:$AQ$132,37,FALSE)</f>
        <v>6334.901054932212</v>
      </c>
      <c r="J11" s="109">
        <f t="shared" si="0"/>
        <v>25751.316264160243</v>
      </c>
      <c r="K11" s="110">
        <f t="shared" si="1"/>
        <v>4.4107994326646498</v>
      </c>
      <c r="L11" s="125">
        <f t="shared" si="2"/>
        <v>6.8465731455452363E-3</v>
      </c>
      <c r="M11" s="125">
        <f t="shared" si="3"/>
        <v>2.6703408151782277E-3</v>
      </c>
      <c r="N11" s="125">
        <f t="shared" si="4"/>
        <v>2.438921560897301E-3</v>
      </c>
      <c r="P11" s="20" t="s">
        <v>49</v>
      </c>
      <c r="Q11" s="50" t="s">
        <v>25</v>
      </c>
      <c r="R11" s="107">
        <f>VLOOKUP(P11,POBLACIÓN_2021!$I$5:$K$29,3,FALSE)</f>
        <v>57515</v>
      </c>
      <c r="S11" s="78">
        <f>VLOOKUP(P11,'PIB Zonas 2021'!$A$7:$AL$31,37,FALSE)</f>
        <v>1506.0834953956014</v>
      </c>
      <c r="T11" s="109">
        <f t="shared" si="5"/>
        <v>26185.925330706799</v>
      </c>
      <c r="U11" s="127">
        <f t="shared" si="6"/>
        <v>4.4180679251506021</v>
      </c>
      <c r="V11" s="110">
        <f t="shared" si="7"/>
        <v>0.15856010243214919</v>
      </c>
      <c r="Y11" s="18" t="s">
        <v>16</v>
      </c>
      <c r="Z11" s="14" t="s">
        <v>6</v>
      </c>
      <c r="AA11" s="107">
        <f>VLOOKUP(Y11,POBLACIÓN_2021!$M$5:$O$13,3,FALSE)</f>
        <v>215744</v>
      </c>
      <c r="AB11" s="78">
        <f>VLOOKUP(Y11,'PIB Subregiones 2021'!$A$7:$AL$15,37,FALSE)</f>
        <v>5005.9917444625225</v>
      </c>
      <c r="AC11" s="109">
        <f t="shared" si="8"/>
        <v>23203.388017569538</v>
      </c>
      <c r="AD11" s="127">
        <f t="shared" si="9"/>
        <v>4.3655514025593289</v>
      </c>
      <c r="AE11" s="110">
        <f t="shared" si="10"/>
        <v>0.21434402861383356</v>
      </c>
      <c r="AH11" s="131"/>
    </row>
    <row r="12" spans="1:41" x14ac:dyDescent="0.25">
      <c r="A12" s="20" t="s">
        <v>11</v>
      </c>
      <c r="B12" s="14" t="s">
        <v>1</v>
      </c>
      <c r="C12" s="74" t="s">
        <v>46</v>
      </c>
      <c r="D12" s="50" t="s">
        <v>23</v>
      </c>
      <c r="E12" s="169" t="s">
        <v>447</v>
      </c>
      <c r="F12" s="75" t="s">
        <v>75</v>
      </c>
      <c r="G12" s="50" t="s">
        <v>201</v>
      </c>
      <c r="H12" s="107">
        <f>VLOOKUP(F12,POBLACIÓN_2021!$E$5:$G$129,3,FALSE)</f>
        <v>294551</v>
      </c>
      <c r="I12" s="108">
        <f>VLOOKUP(F12,'PIB Municipios 2021'!$F$8:$AQ$132,37,FALSE)</f>
        <v>8234.5792991847338</v>
      </c>
      <c r="J12" s="109">
        <f t="shared" si="0"/>
        <v>27956.378688867917</v>
      </c>
      <c r="K12" s="110">
        <f t="shared" si="1"/>
        <v>4.4464809146667106</v>
      </c>
      <c r="L12" s="125">
        <f t="shared" si="2"/>
        <v>1.4024599953500349E-2</v>
      </c>
      <c r="M12" s="125">
        <f t="shared" si="3"/>
        <v>2.55803509462464E-4</v>
      </c>
      <c r="N12" s="125">
        <f t="shared" si="4"/>
        <v>1.8779843065131068E-4</v>
      </c>
      <c r="P12" s="20" t="s">
        <v>50</v>
      </c>
      <c r="Q12" s="50" t="s">
        <v>26</v>
      </c>
      <c r="R12" s="107">
        <f>VLOOKUP(P12,POBLACIÓN_2021!$I$5:$K$29,3,FALSE)</f>
        <v>71392</v>
      </c>
      <c r="S12" s="78">
        <f>VLOOKUP(P12,'PIB Zonas 2021'!$A$7:$AL$31,37,FALSE)</f>
        <v>1589.5184645485724</v>
      </c>
      <c r="T12" s="109">
        <f t="shared" si="5"/>
        <v>22264.658008580405</v>
      </c>
      <c r="U12" s="127">
        <f t="shared" si="6"/>
        <v>4.3476160286328795</v>
      </c>
      <c r="V12" s="110">
        <f t="shared" si="7"/>
        <v>0.11556380054140469</v>
      </c>
      <c r="Y12" s="18" t="s">
        <v>17</v>
      </c>
      <c r="Z12" s="14" t="s">
        <v>7</v>
      </c>
      <c r="AA12" s="107">
        <f>VLOOKUP(Y12,POBLACIÓN_2021!$M$5:$O$13,3,FALSE)</f>
        <v>706477</v>
      </c>
      <c r="AB12" s="78">
        <f>VLOOKUP(Y12,'PIB Subregiones 2021'!$A$7:$AL$15,37,FALSE)</f>
        <v>17972.158631579299</v>
      </c>
      <c r="AC12" s="109">
        <f t="shared" si="8"/>
        <v>25439.127716230392</v>
      </c>
      <c r="AD12" s="127">
        <f t="shared" si="9"/>
        <v>4.405502215682251</v>
      </c>
      <c r="AE12" s="110">
        <f t="shared" si="10"/>
        <v>0.15124938824208528</v>
      </c>
      <c r="AH12" s="131"/>
    </row>
    <row r="13" spans="1:41" x14ac:dyDescent="0.25">
      <c r="A13" s="20" t="s">
        <v>11</v>
      </c>
      <c r="B13" s="14" t="s">
        <v>1</v>
      </c>
      <c r="C13" s="74" t="s">
        <v>46</v>
      </c>
      <c r="D13" s="50" t="s">
        <v>23</v>
      </c>
      <c r="E13" s="169" t="s">
        <v>447</v>
      </c>
      <c r="F13" s="75" t="s">
        <v>76</v>
      </c>
      <c r="G13" s="50" t="s">
        <v>202</v>
      </c>
      <c r="H13" s="107">
        <f>VLOOKUP(F13,POBLACIÓN_2021!$E$5:$G$129,3,FALSE)</f>
        <v>76704</v>
      </c>
      <c r="I13" s="108">
        <f>VLOOKUP(F13,'PIB Municipios 2021'!$F$8:$AQ$132,37,FALSE)</f>
        <v>2432.3381818845323</v>
      </c>
      <c r="J13" s="109">
        <f t="shared" si="0"/>
        <v>31710.708462199262</v>
      </c>
      <c r="K13" s="110">
        <f t="shared" si="1"/>
        <v>4.5012059448901205</v>
      </c>
      <c r="L13" s="125">
        <f t="shared" si="2"/>
        <v>2.9981107437294943E-2</v>
      </c>
      <c r="M13" s="125">
        <f t="shared" si="3"/>
        <v>1.5001036636871344E-3</v>
      </c>
      <c r="N13" s="125">
        <f t="shared" si="4"/>
        <v>1.6827284687748749E-3</v>
      </c>
      <c r="P13" s="20" t="s">
        <v>51</v>
      </c>
      <c r="Q13" s="50" t="s">
        <v>27</v>
      </c>
      <c r="R13" s="107">
        <f>VLOOKUP(P13,POBLACIÓN_2021!$I$5:$K$29,3,FALSE)</f>
        <v>70084</v>
      </c>
      <c r="S13" s="78">
        <f>VLOOKUP(P13,'PIB Zonas 2021'!$A$7:$AL$31,37,FALSE)</f>
        <v>3294.8594179390111</v>
      </c>
      <c r="T13" s="109">
        <f t="shared" si="5"/>
        <v>47013.004650690753</v>
      </c>
      <c r="U13" s="127">
        <f t="shared" si="6"/>
        <v>4.6722180082934486</v>
      </c>
      <c r="V13" s="110">
        <f t="shared" si="7"/>
        <v>0.18816316493528631</v>
      </c>
      <c r="Y13" s="20" t="s">
        <v>18</v>
      </c>
      <c r="Z13" s="14" t="s">
        <v>8</v>
      </c>
      <c r="AA13" s="107">
        <f>VLOOKUP(Y13,POBLACIÓN_2021!$M$5:$O$13,3,FALSE)</f>
        <v>376280</v>
      </c>
      <c r="AB13" s="78">
        <f>VLOOKUP(Y13,'PIB Subregiones 2021'!$A$7:$AL$15,37,FALSE)</f>
        <v>7047.1710827735897</v>
      </c>
      <c r="AC13" s="109">
        <f t="shared" si="8"/>
        <v>18728.529506680105</v>
      </c>
      <c r="AD13" s="127">
        <f t="shared" si="9"/>
        <v>4.272503679553286</v>
      </c>
      <c r="AE13" s="110">
        <f t="shared" si="10"/>
        <v>0.10334899943312865</v>
      </c>
      <c r="AH13" s="131"/>
    </row>
    <row r="14" spans="1:41" ht="15.75" thickBot="1" x14ac:dyDescent="0.3">
      <c r="A14" s="20" t="s">
        <v>11</v>
      </c>
      <c r="B14" s="14" t="s">
        <v>1</v>
      </c>
      <c r="C14" s="74" t="s">
        <v>46</v>
      </c>
      <c r="D14" s="50" t="s">
        <v>23</v>
      </c>
      <c r="E14" s="169" t="s">
        <v>447</v>
      </c>
      <c r="F14" s="75" t="s">
        <v>77</v>
      </c>
      <c r="G14" s="50" t="s">
        <v>203</v>
      </c>
      <c r="H14" s="107">
        <f>VLOOKUP(F14,POBLACIÓN_2021!$E$5:$G$129,3,FALSE)</f>
        <v>89364</v>
      </c>
      <c r="I14" s="108">
        <f>VLOOKUP(F14,'PIB Municipios 2021'!$F$8:$AQ$132,37,FALSE)</f>
        <v>3410.2916328378992</v>
      </c>
      <c r="J14" s="109">
        <f t="shared" si="0"/>
        <v>38161.806016269409</v>
      </c>
      <c r="K14" s="110">
        <f t="shared" si="1"/>
        <v>4.5816289196049125</v>
      </c>
      <c r="L14" s="125">
        <f t="shared" si="2"/>
        <v>6.4299524340690223E-2</v>
      </c>
      <c r="M14" s="125">
        <f t="shared" si="3"/>
        <v>1.4197710615320368E-2</v>
      </c>
      <c r="N14" s="125">
        <f t="shared" si="4"/>
        <v>1.4748656839935615E-2</v>
      </c>
      <c r="P14" s="20" t="s">
        <v>52</v>
      </c>
      <c r="Q14" s="50" t="s">
        <v>28</v>
      </c>
      <c r="R14" s="107">
        <f>VLOOKUP(P14,POBLACIÓN_2021!$I$5:$K$29,3,FALSE)</f>
        <v>40281</v>
      </c>
      <c r="S14" s="78">
        <f>VLOOKUP(P14,'PIB Zonas 2021'!$A$7:$AL$31,37,FALSE)</f>
        <v>1251.7518508098872</v>
      </c>
      <c r="T14" s="109">
        <f t="shared" si="5"/>
        <v>31075.490946349077</v>
      </c>
      <c r="U14" s="127">
        <f t="shared" si="6"/>
        <v>4.4924179985721233</v>
      </c>
      <c r="V14" s="110">
        <f t="shared" si="7"/>
        <v>0.10779612106723788</v>
      </c>
      <c r="Y14" s="48" t="s">
        <v>19</v>
      </c>
      <c r="Z14" s="49" t="s">
        <v>9</v>
      </c>
      <c r="AA14" s="111">
        <f>VLOOKUP(Y14,POBLACIÓN_2021!$M$5:$O$13,3,FALSE)</f>
        <v>533926</v>
      </c>
      <c r="AB14" s="90">
        <f>VLOOKUP(Y14,'PIB Subregiones 2021'!$A$7:$AL$15,37,FALSE)</f>
        <v>8927.8258010658319</v>
      </c>
      <c r="AC14" s="113">
        <f t="shared" si="8"/>
        <v>16721.092063442935</v>
      </c>
      <c r="AD14" s="128">
        <f t="shared" si="9"/>
        <v>4.2232646380335703</v>
      </c>
      <c r="AE14" s="114">
        <f t="shared" si="10"/>
        <v>0.11942128638665096</v>
      </c>
      <c r="AH14" s="131"/>
    </row>
    <row r="15" spans="1:41" ht="15.75" thickBot="1" x14ac:dyDescent="0.3">
      <c r="A15" s="20" t="s">
        <v>11</v>
      </c>
      <c r="B15" s="14" t="s">
        <v>1</v>
      </c>
      <c r="C15" s="74" t="s">
        <v>46</v>
      </c>
      <c r="D15" s="50" t="s">
        <v>23</v>
      </c>
      <c r="E15" s="169" t="s">
        <v>447</v>
      </c>
      <c r="F15" s="75" t="s">
        <v>78</v>
      </c>
      <c r="G15" s="50" t="s">
        <v>204</v>
      </c>
      <c r="H15" s="107">
        <f>VLOOKUP(F15,POBLACIÓN_2021!$E$5:$G$129,3,FALSE)</f>
        <v>84734</v>
      </c>
      <c r="I15" s="108">
        <f>VLOOKUP(F15,'PIB Municipios 2021'!$F$8:$AQ$132,37,FALSE)</f>
        <v>1996.7162960158087</v>
      </c>
      <c r="J15" s="109">
        <f t="shared" si="0"/>
        <v>23564.523048785712</v>
      </c>
      <c r="K15" s="110">
        <f t="shared" si="1"/>
        <v>4.3722586539672124</v>
      </c>
      <c r="L15" s="125">
        <f t="shared" si="2"/>
        <v>1.9539267018026545E-3</v>
      </c>
      <c r="M15" s="125">
        <f t="shared" si="3"/>
        <v>8.1389481619765502E-3</v>
      </c>
      <c r="N15" s="125">
        <f t="shared" si="4"/>
        <v>7.7310197152679946E-3</v>
      </c>
      <c r="P15" s="20" t="s">
        <v>53</v>
      </c>
      <c r="Q15" s="50" t="s">
        <v>29</v>
      </c>
      <c r="R15" s="107">
        <f>VLOOKUP(P15,POBLACIÓN_2021!$I$5:$K$29,3,FALSE)</f>
        <v>87008</v>
      </c>
      <c r="S15" s="78">
        <f>VLOOKUP(P15,'PIB Zonas 2021'!$A$7:$AL$31,37,FALSE)</f>
        <v>1445.2236819462828</v>
      </c>
      <c r="T15" s="109">
        <f t="shared" si="5"/>
        <v>16610.23908084639</v>
      </c>
      <c r="U15" s="127">
        <f t="shared" si="6"/>
        <v>4.2203758835498331</v>
      </c>
      <c r="V15" s="110">
        <f t="shared" si="7"/>
        <v>9.0569241360091979E-2</v>
      </c>
      <c r="Y15" s="317" t="s">
        <v>329</v>
      </c>
      <c r="Z15" s="318"/>
      <c r="AA15" s="115">
        <f t="shared" ref="AA15:AB15" si="11">SUM(AA6:AA14)</f>
        <v>6782584</v>
      </c>
      <c r="AB15" s="93">
        <f t="shared" si="11"/>
        <v>176450.59418832965</v>
      </c>
      <c r="AC15" s="116">
        <f t="shared" si="8"/>
        <v>26015.246429433035</v>
      </c>
      <c r="AD15" s="130">
        <f t="shared" si="9"/>
        <v>4.4152279441062072</v>
      </c>
      <c r="AE15" s="117">
        <f>_xlfn.STDEV.S(AD6:AD14)</f>
        <v>9.7928845152671459E-2</v>
      </c>
    </row>
    <row r="16" spans="1:41" x14ac:dyDescent="0.25">
      <c r="A16" s="20" t="s">
        <v>12</v>
      </c>
      <c r="B16" s="14" t="s">
        <v>2</v>
      </c>
      <c r="C16" s="74" t="s">
        <v>47</v>
      </c>
      <c r="D16" s="50" t="s">
        <v>2</v>
      </c>
      <c r="E16" s="169" t="s">
        <v>439</v>
      </c>
      <c r="F16" s="75" t="s">
        <v>79</v>
      </c>
      <c r="G16" s="50" t="s">
        <v>205</v>
      </c>
      <c r="H16" s="107">
        <f>VLOOKUP(F16,POBLACIÓN_2021!$E$5:$G$129,3,FALSE)</f>
        <v>30833</v>
      </c>
      <c r="I16" s="108">
        <f>VLOOKUP(F16,'PIB Municipios 2021'!$F$8:$AQ$132,37,FALSE)</f>
        <v>406.70644977443101</v>
      </c>
      <c r="J16" s="109">
        <f t="shared" si="0"/>
        <v>13190.622053463205</v>
      </c>
      <c r="K16" s="110">
        <f t="shared" si="1"/>
        <v>4.1202652768212964</v>
      </c>
      <c r="L16" s="125">
        <f t="shared" si="2"/>
        <v>4.3176739800967444E-2</v>
      </c>
      <c r="M16" s="125">
        <f t="shared" si="3"/>
        <v>1.9864624458078545E-2</v>
      </c>
      <c r="N16" s="125">
        <f t="shared" si="4"/>
        <v>1.9864624458078545E-2</v>
      </c>
      <c r="P16" s="20" t="s">
        <v>54</v>
      </c>
      <c r="Q16" s="50" t="s">
        <v>30</v>
      </c>
      <c r="R16" s="107">
        <f>VLOOKUP(P16,POBLACIÓN_2021!$I$5:$K$29,3,FALSE)</f>
        <v>103671</v>
      </c>
      <c r="S16" s="78">
        <f>VLOOKUP(P16,'PIB Zonas 2021'!$A$7:$AL$31,37,FALSE)</f>
        <v>4059.9434567981193</v>
      </c>
      <c r="T16" s="109">
        <f t="shared" si="5"/>
        <v>39161.804716826497</v>
      </c>
      <c r="U16" s="127">
        <f t="shared" si="6"/>
        <v>4.5928626974441542</v>
      </c>
      <c r="V16" s="110">
        <f t="shared" si="7"/>
        <v>0.17855286946043256</v>
      </c>
    </row>
    <row r="17" spans="1:22" x14ac:dyDescent="0.25">
      <c r="A17" s="20" t="s">
        <v>12</v>
      </c>
      <c r="B17" s="14" t="s">
        <v>2</v>
      </c>
      <c r="C17" s="74" t="s">
        <v>47</v>
      </c>
      <c r="D17" s="50" t="s">
        <v>2</v>
      </c>
      <c r="E17" s="169" t="s">
        <v>439</v>
      </c>
      <c r="F17" s="75" t="s">
        <v>80</v>
      </c>
      <c r="G17" s="50" t="s">
        <v>206</v>
      </c>
      <c r="H17" s="107">
        <f>VLOOKUP(F17,POBLACIÓN_2021!$E$5:$G$129,3,FALSE)</f>
        <v>96927</v>
      </c>
      <c r="I17" s="108">
        <f>VLOOKUP(F17,'PIB Municipios 2021'!$F$8:$AQ$132,37,FALSE)</f>
        <v>2920.4403798000335</v>
      </c>
      <c r="J17" s="109">
        <f t="shared" si="0"/>
        <v>30130.308168003066</v>
      </c>
      <c r="K17" s="110">
        <f t="shared" si="1"/>
        <v>4.4790035735910072</v>
      </c>
      <c r="L17" s="125">
        <f t="shared" si="2"/>
        <v>2.2785347833940608E-2</v>
      </c>
      <c r="M17" s="125">
        <f t="shared" si="3"/>
        <v>4.7435262282913573E-2</v>
      </c>
      <c r="N17" s="125">
        <f t="shared" si="4"/>
        <v>4.7435262282913573E-2</v>
      </c>
      <c r="P17" s="20" t="s">
        <v>55</v>
      </c>
      <c r="Q17" s="51" t="s">
        <v>31</v>
      </c>
      <c r="R17" s="107">
        <f>VLOOKUP(P17,POBLACIÓN_2021!$I$5:$K$29,3,FALSE)</f>
        <v>40735</v>
      </c>
      <c r="S17" s="78">
        <f>VLOOKUP(P17,'PIB Zonas 2021'!$A$7:$AL$31,37,FALSE)</f>
        <v>757.41302504965108</v>
      </c>
      <c r="T17" s="109">
        <f t="shared" si="5"/>
        <v>18593.666995204396</v>
      </c>
      <c r="U17" s="127">
        <f t="shared" si="6"/>
        <v>4.2693650486601307</v>
      </c>
      <c r="V17" s="110">
        <f t="shared" si="7"/>
        <v>0.2489285541586404</v>
      </c>
    </row>
    <row r="18" spans="1:22" x14ac:dyDescent="0.25">
      <c r="A18" s="20" t="s">
        <v>12</v>
      </c>
      <c r="B18" s="14" t="s">
        <v>2</v>
      </c>
      <c r="C18" s="74" t="s">
        <v>47</v>
      </c>
      <c r="D18" s="50" t="s">
        <v>2</v>
      </c>
      <c r="E18" s="169" t="s">
        <v>439</v>
      </c>
      <c r="F18" s="75" t="s">
        <v>81</v>
      </c>
      <c r="G18" s="50" t="s">
        <v>207</v>
      </c>
      <c r="H18" s="107">
        <f>VLOOKUP(F18,POBLACIÓN_2021!$E$5:$G$129,3,FALSE)</f>
        <v>54681</v>
      </c>
      <c r="I18" s="108">
        <f>VLOOKUP(F18,'PIB Municipios 2021'!$F$8:$AQ$132,37,FALSE)</f>
        <v>1432.1599717614454</v>
      </c>
      <c r="J18" s="109">
        <f t="shared" si="0"/>
        <v>26191.181064015753</v>
      </c>
      <c r="K18" s="110">
        <f t="shared" si="1"/>
        <v>4.4181550829238816</v>
      </c>
      <c r="L18" s="125">
        <f t="shared" si="2"/>
        <v>8.1179509072569437E-3</v>
      </c>
      <c r="M18" s="125">
        <f t="shared" si="3"/>
        <v>2.4632639347616836E-2</v>
      </c>
      <c r="N18" s="125">
        <f t="shared" si="4"/>
        <v>2.4632639347616836E-2</v>
      </c>
      <c r="P18" s="18" t="s">
        <v>56</v>
      </c>
      <c r="Q18" s="51" t="s">
        <v>32</v>
      </c>
      <c r="R18" s="107">
        <f>VLOOKUP(P18,POBLACIÓN_2021!$I$5:$K$29,3,FALSE)</f>
        <v>78885</v>
      </c>
      <c r="S18" s="78">
        <f>VLOOKUP(P18,'PIB Zonas 2021'!$A$7:$AL$31,37,FALSE)</f>
        <v>1461.3399771075474</v>
      </c>
      <c r="T18" s="109">
        <f t="shared" si="5"/>
        <v>18524.941080148918</v>
      </c>
      <c r="U18" s="127">
        <f t="shared" si="6"/>
        <v>4.267756835350049</v>
      </c>
      <c r="V18" s="110">
        <f t="shared" si="7"/>
        <v>6.1112689749592157E-2</v>
      </c>
    </row>
    <row r="19" spans="1:22" x14ac:dyDescent="0.25">
      <c r="A19" s="20" t="s">
        <v>12</v>
      </c>
      <c r="B19" s="14" t="s">
        <v>2</v>
      </c>
      <c r="C19" s="74" t="s">
        <v>47</v>
      </c>
      <c r="D19" s="50" t="s">
        <v>2</v>
      </c>
      <c r="E19" s="169" t="s">
        <v>439</v>
      </c>
      <c r="F19" s="75" t="s">
        <v>82</v>
      </c>
      <c r="G19" s="50" t="s">
        <v>208</v>
      </c>
      <c r="H19" s="107">
        <f>VLOOKUP(F19,POBLACIÓN_2021!$E$5:$G$129,3,FALSE)</f>
        <v>27784</v>
      </c>
      <c r="I19" s="108">
        <f>VLOOKUP(F19,'PIB Municipios 2021'!$F$8:$AQ$132,37,FALSE)</f>
        <v>404.19730577908496</v>
      </c>
      <c r="J19" s="109">
        <f t="shared" si="0"/>
        <v>14547.844290925892</v>
      </c>
      <c r="K19" s="110">
        <f t="shared" si="1"/>
        <v>4.1627986440493254</v>
      </c>
      <c r="L19" s="125">
        <f t="shared" si="2"/>
        <v>2.7309798974447103E-2</v>
      </c>
      <c r="M19" s="125">
        <f t="shared" si="3"/>
        <v>9.6842430106603514E-3</v>
      </c>
      <c r="N19" s="125">
        <f t="shared" si="4"/>
        <v>9.6842430106603514E-3</v>
      </c>
      <c r="P19" s="20" t="s">
        <v>57</v>
      </c>
      <c r="Q19" s="51" t="s">
        <v>33</v>
      </c>
      <c r="R19" s="107">
        <f>VLOOKUP(P19,POBLACIÓN_2021!$I$5:$K$29,3,FALSE)</f>
        <v>136859</v>
      </c>
      <c r="S19" s="78">
        <f>VLOOKUP(P19,'PIB Zonas 2021'!$A$7:$AL$31,37,FALSE)</f>
        <v>3544.6517673549747</v>
      </c>
      <c r="T19" s="109">
        <f t="shared" si="5"/>
        <v>25900.026796593389</v>
      </c>
      <c r="U19" s="127">
        <f t="shared" si="6"/>
        <v>4.413300213409693</v>
      </c>
      <c r="V19" s="110">
        <f t="shared" si="7"/>
        <v>0.25918154983555708</v>
      </c>
    </row>
    <row r="20" spans="1:22" x14ac:dyDescent="0.25">
      <c r="A20" s="20" t="s">
        <v>12</v>
      </c>
      <c r="B20" s="14" t="s">
        <v>2</v>
      </c>
      <c r="C20" s="74" t="s">
        <v>47</v>
      </c>
      <c r="D20" s="50" t="s">
        <v>2</v>
      </c>
      <c r="E20" s="169" t="s">
        <v>439</v>
      </c>
      <c r="F20" s="75" t="s">
        <v>83</v>
      </c>
      <c r="G20" s="50" t="s">
        <v>209</v>
      </c>
      <c r="H20" s="107">
        <f>VLOOKUP(F20,POBLACIÓN_2021!$E$5:$G$129,3,FALSE)</f>
        <v>28429</v>
      </c>
      <c r="I20" s="108">
        <f>VLOOKUP(F20,'PIB Municipios 2021'!$F$8:$AQ$132,37,FALSE)</f>
        <v>331.0457068087722</v>
      </c>
      <c r="J20" s="109">
        <f t="shared" si="0"/>
        <v>11644.64831013304</v>
      </c>
      <c r="K20" s="110">
        <f t="shared" si="1"/>
        <v>4.0661263765740046</v>
      </c>
      <c r="L20" s="125">
        <f t="shared" si="2"/>
        <v>6.8606818998395366E-2</v>
      </c>
      <c r="M20" s="125">
        <f t="shared" si="3"/>
        <v>3.8056525936705159E-2</v>
      </c>
      <c r="N20" s="125">
        <f t="shared" si="4"/>
        <v>3.8056525936705159E-2</v>
      </c>
      <c r="P20" s="18" t="s">
        <v>58</v>
      </c>
      <c r="Q20" s="51" t="s">
        <v>34</v>
      </c>
      <c r="R20" s="107">
        <f>VLOOKUP(P20,POBLACIÓN_2021!$I$5:$K$29,3,FALSE)</f>
        <v>75558</v>
      </c>
      <c r="S20" s="78">
        <f>VLOOKUP(P20,'PIB Zonas 2021'!$A$7:$AL$31,37,FALSE)</f>
        <v>1975.8505567340535</v>
      </c>
      <c r="T20" s="109">
        <f t="shared" si="5"/>
        <v>26150.117217687781</v>
      </c>
      <c r="U20" s="127">
        <f t="shared" si="6"/>
        <v>4.4174736399291401</v>
      </c>
      <c r="V20" s="110">
        <f t="shared" si="7"/>
        <v>0.19529316574030628</v>
      </c>
    </row>
    <row r="21" spans="1:22" x14ac:dyDescent="0.25">
      <c r="A21" s="20" t="s">
        <v>12</v>
      </c>
      <c r="B21" s="14" t="s">
        <v>2</v>
      </c>
      <c r="C21" s="74" t="s">
        <v>47</v>
      </c>
      <c r="D21" s="50" t="s">
        <v>2</v>
      </c>
      <c r="E21" s="169" t="s">
        <v>439</v>
      </c>
      <c r="F21" s="75" t="s">
        <v>84</v>
      </c>
      <c r="G21" s="50" t="s">
        <v>210</v>
      </c>
      <c r="H21" s="107">
        <f>VLOOKUP(F21,POBLACIÓN_2021!$E$5:$G$129,3,FALSE)</f>
        <v>26106</v>
      </c>
      <c r="I21" s="108">
        <f>VLOOKUP(F21,'PIB Municipios 2021'!$F$8:$AQ$132,37,FALSE)</f>
        <v>546.55585754795482</v>
      </c>
      <c r="J21" s="109">
        <f t="shared" si="0"/>
        <v>20936.024574732048</v>
      </c>
      <c r="K21" s="110">
        <f t="shared" si="1"/>
        <v>4.3208942194075339</v>
      </c>
      <c r="L21" s="125">
        <f t="shared" si="2"/>
        <v>5.1282662920480731E-5</v>
      </c>
      <c r="M21" s="125">
        <f t="shared" si="3"/>
        <v>3.5625408156358201E-3</v>
      </c>
      <c r="N21" s="125">
        <f t="shared" si="4"/>
        <v>3.5625408156358201E-3</v>
      </c>
      <c r="P21" s="18" t="s">
        <v>59</v>
      </c>
      <c r="Q21" s="51" t="s">
        <v>35</v>
      </c>
      <c r="R21" s="107">
        <f>VLOOKUP(P21,POBLACIÓN_2021!$I$5:$K$29,3,FALSE)</f>
        <v>82431</v>
      </c>
      <c r="S21" s="78">
        <f>VLOOKUP(P21,'PIB Zonas 2021'!$A$7:$AL$31,37,FALSE)</f>
        <v>2625.2774882682197</v>
      </c>
      <c r="T21" s="109">
        <f t="shared" si="5"/>
        <v>31848.181973629089</v>
      </c>
      <c r="U21" s="127">
        <f t="shared" si="6"/>
        <v>4.5030846460479452</v>
      </c>
      <c r="V21" s="110">
        <f t="shared" si="7"/>
        <v>0.18867256239964783</v>
      </c>
    </row>
    <row r="22" spans="1:22" x14ac:dyDescent="0.25">
      <c r="A22" s="20" t="s">
        <v>13</v>
      </c>
      <c r="B22" s="14" t="s">
        <v>3</v>
      </c>
      <c r="C22" s="74" t="s">
        <v>48</v>
      </c>
      <c r="D22" s="50" t="s">
        <v>24</v>
      </c>
      <c r="E22" s="169" t="s">
        <v>439</v>
      </c>
      <c r="F22" s="75" t="s">
        <v>85</v>
      </c>
      <c r="G22" s="50" t="s">
        <v>211</v>
      </c>
      <c r="H22" s="107">
        <f>VLOOKUP(F22,POBLACIÓN_2021!$E$5:$G$129,3,FALSE)</f>
        <v>41345</v>
      </c>
      <c r="I22" s="108">
        <f>VLOOKUP(F22,'PIB Municipios 2021'!$F$8:$AQ$132,37,FALSE)</f>
        <v>921.24782942940351</v>
      </c>
      <c r="J22" s="109">
        <f t="shared" si="0"/>
        <v>22281.964673585764</v>
      </c>
      <c r="K22" s="110">
        <f t="shared" si="1"/>
        <v>4.3479534813526408</v>
      </c>
      <c r="L22" s="125">
        <f t="shared" si="2"/>
        <v>3.9593320960349581E-4</v>
      </c>
      <c r="M22" s="125">
        <f t="shared" si="3"/>
        <v>2.9666854172203543E-2</v>
      </c>
      <c r="N22" s="125">
        <f t="shared" si="4"/>
        <v>1.3840358166381551E-2</v>
      </c>
      <c r="P22" s="18" t="s">
        <v>60</v>
      </c>
      <c r="Q22" s="51" t="s">
        <v>36</v>
      </c>
      <c r="R22" s="107">
        <f>VLOOKUP(P22,POBLACIÓN_2021!$I$5:$K$29,3,FALSE)</f>
        <v>34371</v>
      </c>
      <c r="S22" s="78">
        <f>VLOOKUP(P22,'PIB Zonas 2021'!$A$7:$AL$31,37,FALSE)</f>
        <v>577.74612688350805</v>
      </c>
      <c r="T22" s="109">
        <f t="shared" si="5"/>
        <v>16809.116024657651</v>
      </c>
      <c r="U22" s="127">
        <f t="shared" si="6"/>
        <v>4.2255448749083726</v>
      </c>
      <c r="V22" s="110">
        <f t="shared" si="7"/>
        <v>8.1717377153470508E-2</v>
      </c>
    </row>
    <row r="23" spans="1:22" x14ac:dyDescent="0.25">
      <c r="A23" s="20" t="s">
        <v>13</v>
      </c>
      <c r="B23" s="14" t="s">
        <v>3</v>
      </c>
      <c r="C23" s="74" t="s">
        <v>48</v>
      </c>
      <c r="D23" s="50" t="s">
        <v>24</v>
      </c>
      <c r="E23" s="169" t="s">
        <v>439</v>
      </c>
      <c r="F23" s="75" t="s">
        <v>86</v>
      </c>
      <c r="G23" s="50" t="s">
        <v>212</v>
      </c>
      <c r="H23" s="107">
        <f>VLOOKUP(F23,POBLACIÓN_2021!$E$5:$G$129,3,FALSE)</f>
        <v>14664</v>
      </c>
      <c r="I23" s="108">
        <f>VLOOKUP(F23,'PIB Municipios 2021'!$F$8:$AQ$132,37,FALSE)</f>
        <v>616.6633444563389</v>
      </c>
      <c r="J23" s="109">
        <f t="shared" si="0"/>
        <v>42052.874008206418</v>
      </c>
      <c r="K23" s="110">
        <f t="shared" si="1"/>
        <v>4.6237956820186517</v>
      </c>
      <c r="L23" s="125">
        <f t="shared" si="2"/>
        <v>8.7462307989056173E-2</v>
      </c>
      <c r="M23" s="125">
        <f t="shared" si="3"/>
        <v>1.0733273685634101E-2</v>
      </c>
      <c r="N23" s="125">
        <f t="shared" si="4"/>
        <v>2.5026337972055755E-2</v>
      </c>
      <c r="P23" s="18" t="s">
        <v>61</v>
      </c>
      <c r="Q23" s="51" t="s">
        <v>37</v>
      </c>
      <c r="R23" s="107">
        <f>VLOOKUP(P23,POBLACIÓN_2021!$I$5:$K$29,3,FALSE)</f>
        <v>514117</v>
      </c>
      <c r="S23" s="78">
        <f>VLOOKUP(P23,'PIB Zonas 2021'!$A$7:$AL$31,37,FALSE)</f>
        <v>12793.284459693516</v>
      </c>
      <c r="T23" s="109">
        <f t="shared" si="5"/>
        <v>24883.994226398885</v>
      </c>
      <c r="U23" s="127">
        <f t="shared" si="6"/>
        <v>4.3959200919053449</v>
      </c>
      <c r="V23" s="110">
        <f t="shared" si="7"/>
        <v>8.8988563259394499E-2</v>
      </c>
    </row>
    <row r="24" spans="1:22" x14ac:dyDescent="0.25">
      <c r="A24" s="20" t="s">
        <v>13</v>
      </c>
      <c r="B24" s="14" t="s">
        <v>3</v>
      </c>
      <c r="C24" s="74" t="s">
        <v>48</v>
      </c>
      <c r="D24" s="50" t="s">
        <v>24</v>
      </c>
      <c r="E24" s="169" t="s">
        <v>439</v>
      </c>
      <c r="F24" s="75" t="s">
        <v>87</v>
      </c>
      <c r="G24" s="50" t="s">
        <v>213</v>
      </c>
      <c r="H24" s="107">
        <f>VLOOKUP(F24,POBLACIÓN_2021!$E$5:$G$129,3,FALSE)</f>
        <v>19268</v>
      </c>
      <c r="I24" s="108">
        <f>VLOOKUP(F24,'PIB Municipios 2021'!$F$8:$AQ$132,37,FALSE)</f>
        <v>409.6506819055337</v>
      </c>
      <c r="J24" s="109">
        <f t="shared" si="0"/>
        <v>21260.674792689104</v>
      </c>
      <c r="K24" s="110">
        <f t="shared" si="1"/>
        <v>4.3275770444812833</v>
      </c>
      <c r="L24" s="125">
        <f t="shared" si="2"/>
        <v>2.2883438571390818E-7</v>
      </c>
      <c r="M24" s="125">
        <f t="shared" si="3"/>
        <v>3.7101356312268102E-2</v>
      </c>
      <c r="N24" s="125">
        <f t="shared" si="4"/>
        <v>1.9049931280335816E-2</v>
      </c>
      <c r="P24" s="20" t="s">
        <v>62</v>
      </c>
      <c r="Q24" s="51" t="s">
        <v>38</v>
      </c>
      <c r="R24" s="107">
        <f>VLOOKUP(P24,POBLACIÓN_2021!$I$5:$K$29,3,FALSE)</f>
        <v>85620</v>
      </c>
      <c r="S24" s="78">
        <f>VLOOKUP(P24,'PIB Zonas 2021'!$A$7:$AL$31,37,FALSE)</f>
        <v>1626.4738422280841</v>
      </c>
      <c r="T24" s="109">
        <f t="shared" si="5"/>
        <v>18996.424225976221</v>
      </c>
      <c r="U24" s="127">
        <f t="shared" si="6"/>
        <v>4.2786718596330457</v>
      </c>
      <c r="V24" s="110">
        <f t="shared" si="7"/>
        <v>8.7914858225935269E-2</v>
      </c>
    </row>
    <row r="25" spans="1:22" x14ac:dyDescent="0.25">
      <c r="A25" s="20" t="s">
        <v>13</v>
      </c>
      <c r="B25" s="14" t="s">
        <v>3</v>
      </c>
      <c r="C25" s="74" t="s">
        <v>48</v>
      </c>
      <c r="D25" s="50" t="s">
        <v>24</v>
      </c>
      <c r="E25" s="169" t="s">
        <v>439</v>
      </c>
      <c r="F25" s="75" t="s">
        <v>88</v>
      </c>
      <c r="G25" s="50" t="s">
        <v>214</v>
      </c>
      <c r="H25" s="107">
        <f>VLOOKUP(F25,POBLACIÓN_2021!$E$5:$G$129,3,FALSE)</f>
        <v>20426</v>
      </c>
      <c r="I25" s="108">
        <f>VLOOKUP(F25,'PIB Municipios 2021'!$F$8:$AQ$132,37,FALSE)</f>
        <v>1234.9056912141643</v>
      </c>
      <c r="J25" s="109">
        <f t="shared" si="0"/>
        <v>60457.538980425161</v>
      </c>
      <c r="K25" s="110">
        <f t="shared" si="1"/>
        <v>4.7814504645590548</v>
      </c>
      <c r="L25" s="125">
        <f t="shared" si="2"/>
        <v>0.20556707472499824</v>
      </c>
      <c r="M25" s="125">
        <f t="shared" si="3"/>
        <v>6.8254852437982225E-2</v>
      </c>
      <c r="N25" s="125">
        <f t="shared" si="4"/>
        <v>9.9762442698388909E-2</v>
      </c>
      <c r="P25" s="20" t="s">
        <v>63</v>
      </c>
      <c r="Q25" s="51" t="s">
        <v>39</v>
      </c>
      <c r="R25" s="107">
        <f>VLOOKUP(P25,POBLACIÓN_2021!$I$5:$K$29,3,FALSE)</f>
        <v>102788</v>
      </c>
      <c r="S25" s="78">
        <f>VLOOKUP(P25,'PIB Zonas 2021'!$A$7:$AL$31,37,FALSE)</f>
        <v>1761.8671533039039</v>
      </c>
      <c r="T25" s="109">
        <f t="shared" si="5"/>
        <v>17140.786407984433</v>
      </c>
      <c r="U25" s="127">
        <f t="shared" si="6"/>
        <v>4.2340307431888942</v>
      </c>
      <c r="V25" s="110">
        <f t="shared" si="7"/>
        <v>6.2909179928339651E-2</v>
      </c>
    </row>
    <row r="26" spans="1:22" x14ac:dyDescent="0.25">
      <c r="A26" s="20" t="s">
        <v>13</v>
      </c>
      <c r="B26" s="14" t="s">
        <v>3</v>
      </c>
      <c r="C26" s="74" t="s">
        <v>49</v>
      </c>
      <c r="D26" s="50" t="s">
        <v>25</v>
      </c>
      <c r="E26" s="169" t="s">
        <v>439</v>
      </c>
      <c r="F26" s="75" t="s">
        <v>89</v>
      </c>
      <c r="G26" s="50" t="s">
        <v>215</v>
      </c>
      <c r="H26" s="107">
        <f>VLOOKUP(F26,POBLACIÓN_2021!$E$5:$G$129,3,FALSE)</f>
        <v>4602</v>
      </c>
      <c r="I26" s="108">
        <f>VLOOKUP(F26,'PIB Municipios 2021'!$F$8:$AQ$132,37,FALSE)</f>
        <v>85.828943687837878</v>
      </c>
      <c r="J26" s="109">
        <f t="shared" si="0"/>
        <v>18650.357168152517</v>
      </c>
      <c r="K26" s="110">
        <f t="shared" si="1"/>
        <v>4.2706871532853201</v>
      </c>
      <c r="L26" s="125">
        <f t="shared" si="2"/>
        <v>3.2911169763665958E-3</v>
      </c>
      <c r="M26" s="125">
        <f t="shared" si="3"/>
        <v>1.4270302260920738E-2</v>
      </c>
      <c r="N26" s="125">
        <f t="shared" si="4"/>
        <v>3.7990445924505817E-2</v>
      </c>
      <c r="P26" s="20" t="s">
        <v>64</v>
      </c>
      <c r="Q26" s="51" t="s">
        <v>40</v>
      </c>
      <c r="R26" s="107">
        <f>VLOOKUP(P26,POBLACIÓN_2021!$I$5:$K$29,3,FALSE)</f>
        <v>88066</v>
      </c>
      <c r="S26" s="78">
        <f>VLOOKUP(P26,'PIB Zonas 2021'!$A$7:$AL$31,37,FALSE)</f>
        <v>1927.2124288748792</v>
      </c>
      <c r="T26" s="109">
        <f t="shared" si="5"/>
        <v>21883.728440883871</v>
      </c>
      <c r="U26" s="127">
        <f t="shared" si="6"/>
        <v>4.3401213169006523</v>
      </c>
      <c r="V26" s="110">
        <f t="shared" si="7"/>
        <v>0.15076445856350193</v>
      </c>
    </row>
    <row r="27" spans="1:22" x14ac:dyDescent="0.25">
      <c r="A27" s="20" t="s">
        <v>13</v>
      </c>
      <c r="B27" s="14" t="s">
        <v>3</v>
      </c>
      <c r="C27" s="74" t="s">
        <v>49</v>
      </c>
      <c r="D27" s="50" t="s">
        <v>25</v>
      </c>
      <c r="E27" s="169" t="s">
        <v>439</v>
      </c>
      <c r="F27" s="75" t="s">
        <v>90</v>
      </c>
      <c r="G27" s="50" t="s">
        <v>216</v>
      </c>
      <c r="H27" s="107">
        <f>VLOOKUP(F27,POBLACIÓN_2021!$E$5:$G$129,3,FALSE)</f>
        <v>8376</v>
      </c>
      <c r="I27" s="108">
        <f>VLOOKUP(F27,'PIB Municipios 2021'!$F$8:$AQ$132,37,FALSE)</f>
        <v>231.82701362115114</v>
      </c>
      <c r="J27" s="109">
        <f t="shared" si="0"/>
        <v>27677.532667281655</v>
      </c>
      <c r="K27" s="110">
        <f t="shared" si="1"/>
        <v>4.4421273720294758</v>
      </c>
      <c r="L27" s="125">
        <f t="shared" si="2"/>
        <v>1.3012412326617711E-2</v>
      </c>
      <c r="M27" s="125">
        <f t="shared" si="3"/>
        <v>2.7021125562752117E-3</v>
      </c>
      <c r="N27" s="125">
        <f t="shared" si="4"/>
        <v>5.5089539516388071E-4</v>
      </c>
      <c r="P27" s="20" t="s">
        <v>65</v>
      </c>
      <c r="Q27" s="51" t="s">
        <v>41</v>
      </c>
      <c r="R27" s="107">
        <f>VLOOKUP(P27,POBLACIÓN_2021!$I$5:$K$29,3,FALSE)</f>
        <v>99806</v>
      </c>
      <c r="S27" s="78">
        <f>VLOOKUP(P27,'PIB Zonas 2021'!$A$7:$AL$31,37,FALSE)</f>
        <v>1731.6176583667213</v>
      </c>
      <c r="T27" s="109">
        <f t="shared" si="5"/>
        <v>17349.835264079527</v>
      </c>
      <c r="U27" s="127">
        <f t="shared" si="6"/>
        <v>4.2392953555395216</v>
      </c>
      <c r="V27" s="110">
        <f t="shared" si="7"/>
        <v>0.1159237649786348</v>
      </c>
    </row>
    <row r="28" spans="1:22" x14ac:dyDescent="0.25">
      <c r="A28" s="20" t="s">
        <v>14</v>
      </c>
      <c r="B28" s="14" t="s">
        <v>4</v>
      </c>
      <c r="C28" s="74" t="s">
        <v>49</v>
      </c>
      <c r="D28" s="50" t="s">
        <v>25</v>
      </c>
      <c r="E28" s="169" t="s">
        <v>439</v>
      </c>
      <c r="F28" s="75" t="s">
        <v>91</v>
      </c>
      <c r="G28" s="50" t="s">
        <v>217</v>
      </c>
      <c r="H28" s="107">
        <f>VLOOKUP(F28,POBLACIÓN_2021!$E$5:$G$129,3,FALSE)</f>
        <v>10090</v>
      </c>
      <c r="I28" s="108">
        <f>VLOOKUP(F28,'PIB Municipios 2021'!$F$8:$AQ$132,37,FALSE)</f>
        <v>198.29366981511427</v>
      </c>
      <c r="J28" s="109">
        <f t="shared" si="0"/>
        <v>19652.494530734813</v>
      </c>
      <c r="K28" s="110">
        <f t="shared" si="1"/>
        <v>4.2934176840841456</v>
      </c>
      <c r="L28" s="125">
        <f t="shared" si="2"/>
        <v>1.1997721157228308E-3</v>
      </c>
      <c r="M28" s="125">
        <f t="shared" si="3"/>
        <v>9.3562749557705889E-3</v>
      </c>
      <c r="N28" s="125">
        <f t="shared" si="4"/>
        <v>1.6468966143875333E-2</v>
      </c>
      <c r="P28" s="20" t="s">
        <v>66</v>
      </c>
      <c r="Q28" s="50" t="s">
        <v>21</v>
      </c>
      <c r="R28" s="107">
        <f>VLOOKUP(P28,POBLACIÓN_2021!$I$5:$K$29,3,FALSE)</f>
        <v>389321</v>
      </c>
      <c r="S28" s="78">
        <f>VLOOKUP(P28,'PIB Zonas 2021'!$A$7:$AL$31,37,FALSE)</f>
        <v>7147.6661828901179</v>
      </c>
      <c r="T28" s="109">
        <f t="shared" si="5"/>
        <v>18359.313221968805</v>
      </c>
      <c r="U28" s="127">
        <f t="shared" si="6"/>
        <v>4.2638564312504172</v>
      </c>
      <c r="V28" s="110">
        <f t="shared" si="7"/>
        <v>6.1792991335148345E-2</v>
      </c>
    </row>
    <row r="29" spans="1:22" x14ac:dyDescent="0.25">
      <c r="A29" s="20" t="s">
        <v>14</v>
      </c>
      <c r="B29" s="14" t="s">
        <v>4</v>
      </c>
      <c r="C29" s="74" t="s">
        <v>49</v>
      </c>
      <c r="D29" s="50" t="s">
        <v>25</v>
      </c>
      <c r="E29" s="169" t="s">
        <v>439</v>
      </c>
      <c r="F29" s="75" t="s">
        <v>92</v>
      </c>
      <c r="G29" s="50" t="s">
        <v>218</v>
      </c>
      <c r="H29" s="107">
        <f>VLOOKUP(F29,POBLACIÓN_2021!$E$5:$G$129,3,FALSE)</f>
        <v>21932</v>
      </c>
      <c r="I29" s="108">
        <f>VLOOKUP(F29,'PIB Municipios 2021'!$F$8:$AQ$132,37,FALSE)</f>
        <v>435.5464933061462</v>
      </c>
      <c r="J29" s="109">
        <f t="shared" si="0"/>
        <v>19858.950086911645</v>
      </c>
      <c r="K29" s="110">
        <f t="shared" si="1"/>
        <v>4.2979562842644077</v>
      </c>
      <c r="L29" s="125">
        <f t="shared" si="2"/>
        <v>9.0595742140394124E-4</v>
      </c>
      <c r="M29" s="125">
        <f t="shared" si="3"/>
        <v>8.4988558667790821E-3</v>
      </c>
      <c r="N29" s="125">
        <f t="shared" si="4"/>
        <v>1.5324674571435761E-2</v>
      </c>
      <c r="P29" s="20" t="s">
        <v>67</v>
      </c>
      <c r="Q29" s="51" t="s">
        <v>5</v>
      </c>
      <c r="R29" s="107">
        <f>VLOOKUP(P29,POBLACIÓN_2021!$I$5:$K$29,3,FALSE)</f>
        <v>129720</v>
      </c>
      <c r="S29" s="78">
        <f>VLOOKUP(P29,'PIB Zonas 2021'!$A$7:$AL$31,37,FALSE)</f>
        <v>1606.8869813037154</v>
      </c>
      <c r="T29" s="109">
        <f t="shared" si="5"/>
        <v>12387.349532097714</v>
      </c>
      <c r="U29" s="127">
        <f t="shared" si="6"/>
        <v>4.0929783921935092</v>
      </c>
      <c r="V29" s="110">
        <f t="shared" si="7"/>
        <v>6.0903512777456516E-2</v>
      </c>
    </row>
    <row r="30" spans="1:22" ht="15.75" thickBot="1" x14ac:dyDescent="0.3">
      <c r="A30" s="20" t="s">
        <v>14</v>
      </c>
      <c r="B30" s="14" t="s">
        <v>4</v>
      </c>
      <c r="C30" s="74" t="s">
        <v>49</v>
      </c>
      <c r="D30" s="50" t="s">
        <v>25</v>
      </c>
      <c r="E30" s="169" t="s">
        <v>439</v>
      </c>
      <c r="F30" s="75" t="s">
        <v>93</v>
      </c>
      <c r="G30" s="50" t="s">
        <v>219</v>
      </c>
      <c r="H30" s="107">
        <f>VLOOKUP(F30,POBLACIÓN_2021!$E$5:$G$129,3,FALSE)</f>
        <v>12515</v>
      </c>
      <c r="I30" s="108">
        <f>VLOOKUP(F30,'PIB Municipios 2021'!$F$8:$AQ$132,37,FALSE)</f>
        <v>554.58737496535207</v>
      </c>
      <c r="J30" s="109">
        <f t="shared" si="0"/>
        <v>44313.813421122817</v>
      </c>
      <c r="K30" s="110">
        <f t="shared" si="1"/>
        <v>4.6465391248113219</v>
      </c>
      <c r="L30" s="125">
        <f t="shared" si="2"/>
        <v>0.1014318760566033</v>
      </c>
      <c r="M30" s="125">
        <f t="shared" si="3"/>
        <v>6.5737678693428961E-2</v>
      </c>
      <c r="N30" s="125">
        <f t="shared" si="4"/>
        <v>5.0530531024453838E-2</v>
      </c>
      <c r="P30" s="48" t="s">
        <v>68</v>
      </c>
      <c r="Q30" s="87" t="s">
        <v>42</v>
      </c>
      <c r="R30" s="111">
        <f>VLOOKUP(P30,POBLACIÓN_2021!$I$5:$K$29,3,FALSE)</f>
        <v>14885</v>
      </c>
      <c r="S30" s="90">
        <f>VLOOKUP(P30,'PIB Zonas 2021'!$A$7:$AL$31,37,FALSE)</f>
        <v>173.27263687199806</v>
      </c>
      <c r="T30" s="113">
        <f t="shared" si="5"/>
        <v>11640.75491246208</v>
      </c>
      <c r="U30" s="128">
        <f t="shared" si="6"/>
        <v>4.0659811455789523</v>
      </c>
      <c r="V30" s="114">
        <f>IFERROR(SQRT(SUMIF($C$6:$C$130,P30,$M$6:$M$130)/(COUNTIF($C$6:$C$130,P30)-1)),0)</f>
        <v>9.6567792507544811E-2</v>
      </c>
    </row>
    <row r="31" spans="1:22" ht="15.75" thickBot="1" x14ac:dyDescent="0.3">
      <c r="A31" s="20" t="s">
        <v>14</v>
      </c>
      <c r="B31" s="14" t="s">
        <v>4</v>
      </c>
      <c r="C31" s="74" t="s">
        <v>50</v>
      </c>
      <c r="D31" s="50" t="s">
        <v>26</v>
      </c>
      <c r="E31" s="169" t="s">
        <v>439</v>
      </c>
      <c r="F31" s="75" t="s">
        <v>94</v>
      </c>
      <c r="G31" s="50" t="s">
        <v>220</v>
      </c>
      <c r="H31" s="107">
        <f>VLOOKUP(F31,POBLACIÓN_2021!$E$5:$G$129,3,FALSE)</f>
        <v>27496</v>
      </c>
      <c r="I31" s="108">
        <f>VLOOKUP(F31,'PIB Municipios 2021'!$F$8:$AQ$132,37,FALSE)</f>
        <v>809.77947508692216</v>
      </c>
      <c r="J31" s="109">
        <f t="shared" si="0"/>
        <v>29450.81012099659</v>
      </c>
      <c r="K31" s="110">
        <f t="shared" si="1"/>
        <v>4.4690972456847309</v>
      </c>
      <c r="L31" s="125">
        <f t="shared" si="2"/>
        <v>1.9892799172664535E-2</v>
      </c>
      <c r="M31" s="125">
        <f t="shared" si="3"/>
        <v>2.9128415133926999E-2</v>
      </c>
      <c r="N31" s="125">
        <f t="shared" si="4"/>
        <v>2.2418417961062396E-3</v>
      </c>
      <c r="P31" s="317" t="s">
        <v>329</v>
      </c>
      <c r="Q31" s="318"/>
      <c r="R31" s="115">
        <f t="shared" ref="R31:S31" si="12">SUM(R6:R30)</f>
        <v>6782584</v>
      </c>
      <c r="S31" s="93">
        <f t="shared" si="12"/>
        <v>176450.59418832962</v>
      </c>
      <c r="T31" s="116">
        <f>(S31/R31)*1000000</f>
        <v>26015.246429433035</v>
      </c>
      <c r="U31" s="130">
        <f>LOG(T31)</f>
        <v>4.4152279441062072</v>
      </c>
      <c r="V31" s="117">
        <f>_xlfn.STDEV.S(U6:U30)</f>
        <v>0.14503957721150373</v>
      </c>
    </row>
    <row r="32" spans="1:22" x14ac:dyDescent="0.25">
      <c r="A32" s="20" t="s">
        <v>14</v>
      </c>
      <c r="B32" s="14" t="s">
        <v>4</v>
      </c>
      <c r="C32" s="74" t="s">
        <v>50</v>
      </c>
      <c r="D32" s="50" t="s">
        <v>26</v>
      </c>
      <c r="E32" s="169" t="s">
        <v>440</v>
      </c>
      <c r="F32" s="75" t="s">
        <v>95</v>
      </c>
      <c r="G32" s="50" t="s">
        <v>221</v>
      </c>
      <c r="H32" s="107">
        <f>VLOOKUP(F32,POBLACIÓN_2021!$E$5:$G$129,3,FALSE)</f>
        <v>12226</v>
      </c>
      <c r="I32" s="108">
        <f>VLOOKUP(F32,'PIB Municipios 2021'!$F$8:$AQ$132,37,FALSE)</f>
        <v>218.21633670800477</v>
      </c>
      <c r="J32" s="109">
        <f t="shared" si="0"/>
        <v>17848.547088827479</v>
      </c>
      <c r="K32" s="110">
        <f t="shared" si="1"/>
        <v>4.2516028693565442</v>
      </c>
      <c r="L32" s="125">
        <f t="shared" si="2"/>
        <v>5.8449911012872008E-3</v>
      </c>
      <c r="M32" s="125">
        <f t="shared" si="3"/>
        <v>2.1924766115137906E-3</v>
      </c>
      <c r="N32" s="125">
        <f t="shared" si="4"/>
        <v>2.894975814232217E-2</v>
      </c>
    </row>
    <row r="33" spans="1:14" x14ac:dyDescent="0.25">
      <c r="A33" s="20" t="s">
        <v>14</v>
      </c>
      <c r="B33" s="14" t="s">
        <v>4</v>
      </c>
      <c r="C33" s="74" t="s">
        <v>50</v>
      </c>
      <c r="D33" s="50" t="s">
        <v>26</v>
      </c>
      <c r="E33" s="169" t="s">
        <v>440</v>
      </c>
      <c r="F33" s="75" t="s">
        <v>96</v>
      </c>
      <c r="G33" s="50" t="s">
        <v>222</v>
      </c>
      <c r="H33" s="107">
        <f>VLOOKUP(F33,POBLACIÓN_2021!$E$5:$G$129,3,FALSE)</f>
        <v>7800</v>
      </c>
      <c r="I33" s="108">
        <f>VLOOKUP(F33,'PIB Municipios 2021'!$F$8:$AQ$132,37,FALSE)</f>
        <v>127.47147136630801</v>
      </c>
      <c r="J33" s="109">
        <f t="shared" si="0"/>
        <v>16342.496329013849</v>
      </c>
      <c r="K33" s="110">
        <f t="shared" si="1"/>
        <v>4.2133183960831628</v>
      </c>
      <c r="L33" s="125">
        <f t="shared" si="2"/>
        <v>1.3164582558323703E-2</v>
      </c>
      <c r="M33" s="125">
        <f t="shared" si="3"/>
        <v>7.2434333841665472E-3</v>
      </c>
      <c r="N33" s="125">
        <f t="shared" si="4"/>
        <v>4.3443380802115947E-2</v>
      </c>
    </row>
    <row r="34" spans="1:14" x14ac:dyDescent="0.25">
      <c r="A34" s="20" t="s">
        <v>14</v>
      </c>
      <c r="B34" s="14" t="s">
        <v>4</v>
      </c>
      <c r="C34" s="74" t="s">
        <v>50</v>
      </c>
      <c r="D34" s="50" t="s">
        <v>26</v>
      </c>
      <c r="E34" s="169" t="s">
        <v>440</v>
      </c>
      <c r="F34" s="75" t="s">
        <v>97</v>
      </c>
      <c r="G34" s="50" t="s">
        <v>223</v>
      </c>
      <c r="H34" s="107">
        <f>VLOOKUP(F34,POBLACIÓN_2021!$E$5:$G$129,3,FALSE)</f>
        <v>23870</v>
      </c>
      <c r="I34" s="108">
        <f>VLOOKUP(F34,'PIB Municipios 2021'!$F$8:$AQ$132,37,FALSE)</f>
        <v>434.05118138733752</v>
      </c>
      <c r="J34" s="109">
        <f t="shared" si="0"/>
        <v>18183.962353889299</v>
      </c>
      <c r="K34" s="110">
        <f t="shared" si="1"/>
        <v>4.2596885236014792</v>
      </c>
      <c r="L34" s="125">
        <f t="shared" si="2"/>
        <v>4.6740312724799556E-3</v>
      </c>
      <c r="M34" s="125">
        <f t="shared" si="3"/>
        <v>1.5006508571133654E-3</v>
      </c>
      <c r="N34" s="125">
        <f t="shared" si="4"/>
        <v>2.6263647891210384E-2</v>
      </c>
    </row>
    <row r="35" spans="1:14" x14ac:dyDescent="0.25">
      <c r="A35" s="20" t="s">
        <v>14</v>
      </c>
      <c r="B35" s="14" t="s">
        <v>4</v>
      </c>
      <c r="C35" s="74" t="s">
        <v>51</v>
      </c>
      <c r="D35" s="50" t="s">
        <v>27</v>
      </c>
      <c r="E35" s="169" t="s">
        <v>440</v>
      </c>
      <c r="F35" s="75" t="s">
        <v>98</v>
      </c>
      <c r="G35" s="50" t="s">
        <v>224</v>
      </c>
      <c r="H35" s="107">
        <f>VLOOKUP(F35,POBLACIÓN_2021!$E$5:$G$129,3,FALSE)</f>
        <v>39990</v>
      </c>
      <c r="I35" s="108">
        <f>VLOOKUP(F35,'PIB Municipios 2021'!$F$8:$AQ$132,37,FALSE)</f>
        <v>1379.3101170259677</v>
      </c>
      <c r="J35" s="109">
        <f t="shared" si="0"/>
        <v>34491.375769591592</v>
      </c>
      <c r="K35" s="110">
        <f t="shared" si="1"/>
        <v>4.5377105175690637</v>
      </c>
      <c r="L35" s="125">
        <f t="shared" si="2"/>
        <v>4.3955263772069493E-2</v>
      </c>
      <c r="M35" s="125">
        <f t="shared" si="3"/>
        <v>1.7702688319231996E-2</v>
      </c>
      <c r="N35" s="125">
        <f t="shared" si="4"/>
        <v>1.3447037865093263E-2</v>
      </c>
    </row>
    <row r="36" spans="1:14" x14ac:dyDescent="0.25">
      <c r="A36" s="20" t="s">
        <v>14</v>
      </c>
      <c r="B36" s="14" t="s">
        <v>4</v>
      </c>
      <c r="C36" s="74" t="s">
        <v>51</v>
      </c>
      <c r="D36" s="50" t="s">
        <v>27</v>
      </c>
      <c r="E36" s="169" t="s">
        <v>440</v>
      </c>
      <c r="F36" s="75" t="s">
        <v>99</v>
      </c>
      <c r="G36" s="50" t="s">
        <v>225</v>
      </c>
      <c r="H36" s="107">
        <f>VLOOKUP(F36,POBLACIÓN_2021!$E$5:$G$129,3,FALSE)</f>
        <v>30094</v>
      </c>
      <c r="I36" s="108">
        <f>VLOOKUP(F36,'PIB Municipios 2021'!$F$8:$AQ$132,37,FALSE)</f>
        <v>1915.5493009130435</v>
      </c>
      <c r="J36" s="109">
        <f t="shared" si="0"/>
        <v>63652.199804381053</v>
      </c>
      <c r="K36" s="110">
        <f t="shared" si="1"/>
        <v>4.8038134173595912</v>
      </c>
      <c r="L36" s="125">
        <f t="shared" si="2"/>
        <v>0.22634568075500183</v>
      </c>
      <c r="M36" s="125">
        <f t="shared" si="3"/>
        <v>1.770268831923176E-2</v>
      </c>
      <c r="N36" s="125">
        <f t="shared" si="4"/>
        <v>0.14597310141655867</v>
      </c>
    </row>
    <row r="37" spans="1:14" x14ac:dyDescent="0.25">
      <c r="A37" s="20" t="s">
        <v>14</v>
      </c>
      <c r="B37" s="14" t="s">
        <v>4</v>
      </c>
      <c r="C37" s="74" t="s">
        <v>52</v>
      </c>
      <c r="D37" s="50" t="s">
        <v>28</v>
      </c>
      <c r="E37" s="169" t="s">
        <v>439</v>
      </c>
      <c r="F37" s="75" t="s">
        <v>100</v>
      </c>
      <c r="G37" s="50" t="s">
        <v>226</v>
      </c>
      <c r="H37" s="107">
        <f>VLOOKUP(F37,POBLACIÓN_2021!$E$5:$G$129,3,FALSE)</f>
        <v>19404</v>
      </c>
      <c r="I37" s="108">
        <f>VLOOKUP(F37,'PIB Municipios 2021'!$F$8:$AQ$132,37,FALSE)</f>
        <v>539.80728597691086</v>
      </c>
      <c r="J37" s="109">
        <f t="shared" si="0"/>
        <v>27819.381878834822</v>
      </c>
      <c r="K37" s="110">
        <f t="shared" si="1"/>
        <v>4.4443474761379296</v>
      </c>
      <c r="L37" s="125">
        <f t="shared" si="2"/>
        <v>1.3523844448204047E-2</v>
      </c>
      <c r="M37" s="125">
        <f t="shared" si="3"/>
        <v>6.3897309234588109E-3</v>
      </c>
      <c r="N37" s="125">
        <f t="shared" si="4"/>
        <v>5.1068416818452703E-4</v>
      </c>
    </row>
    <row r="38" spans="1:14" x14ac:dyDescent="0.25">
      <c r="A38" s="20" t="s">
        <v>15</v>
      </c>
      <c r="B38" s="14" t="s">
        <v>5</v>
      </c>
      <c r="C38" s="74" t="s">
        <v>52</v>
      </c>
      <c r="D38" s="50" t="s">
        <v>28</v>
      </c>
      <c r="E38" s="169" t="s">
        <v>439</v>
      </c>
      <c r="F38" s="75" t="s">
        <v>101</v>
      </c>
      <c r="G38" s="50" t="s">
        <v>227</v>
      </c>
      <c r="H38" s="107">
        <f>VLOOKUP(F38,POBLACIÓN_2021!$E$5:$G$129,3,FALSE)</f>
        <v>4034</v>
      </c>
      <c r="I38" s="108">
        <f>VLOOKUP(F38,'PIB Municipios 2021'!$F$8:$AQ$132,37,FALSE)</f>
        <v>194.27491446683868</v>
      </c>
      <c r="J38" s="109">
        <f t="shared" si="0"/>
        <v>48159.373938234676</v>
      </c>
      <c r="K38" s="110">
        <f t="shared" si="1"/>
        <v>4.6826808325492433</v>
      </c>
      <c r="L38" s="125">
        <f t="shared" si="2"/>
        <v>0.12575918971314604</v>
      </c>
      <c r="M38" s="125">
        <f t="shared" si="3"/>
        <v>2.5089788251342979E-2</v>
      </c>
      <c r="N38" s="125">
        <f t="shared" si="4"/>
        <v>8.0886334102364982E-2</v>
      </c>
    </row>
    <row r="39" spans="1:14" x14ac:dyDescent="0.25">
      <c r="A39" s="20" t="s">
        <v>15</v>
      </c>
      <c r="B39" s="14" t="s">
        <v>5</v>
      </c>
      <c r="C39" s="74" t="s">
        <v>52</v>
      </c>
      <c r="D39" s="50" t="s">
        <v>28</v>
      </c>
      <c r="E39" s="169" t="s">
        <v>439</v>
      </c>
      <c r="F39" s="75" t="s">
        <v>102</v>
      </c>
      <c r="G39" s="50" t="s">
        <v>228</v>
      </c>
      <c r="H39" s="107">
        <f>VLOOKUP(F39,POBLACIÓN_2021!$E$5:$G$129,3,FALSE)</f>
        <v>10075</v>
      </c>
      <c r="I39" s="108">
        <f>VLOOKUP(F39,'PIB Municipios 2021'!$F$8:$AQ$132,37,FALSE)</f>
        <v>316.65993013211602</v>
      </c>
      <c r="J39" s="109">
        <f t="shared" si="0"/>
        <v>31430.266018076032</v>
      </c>
      <c r="K39" s="110">
        <f t="shared" si="1"/>
        <v>4.4973480567952953</v>
      </c>
      <c r="L39" s="125">
        <f t="shared" si="2"/>
        <v>2.8659999970099267E-2</v>
      </c>
      <c r="M39" s="125">
        <f t="shared" si="3"/>
        <v>7.2550563729594376E-4</v>
      </c>
      <c r="N39" s="125">
        <f t="shared" si="4"/>
        <v>9.8153509294264061E-3</v>
      </c>
    </row>
    <row r="40" spans="1:14" x14ac:dyDescent="0.25">
      <c r="A40" s="20" t="s">
        <v>15</v>
      </c>
      <c r="B40" s="14" t="s">
        <v>5</v>
      </c>
      <c r="C40" s="74" t="s">
        <v>52</v>
      </c>
      <c r="D40" s="50" t="s">
        <v>28</v>
      </c>
      <c r="E40" s="169" t="s">
        <v>439</v>
      </c>
      <c r="F40" s="75" t="s">
        <v>103</v>
      </c>
      <c r="G40" s="50" t="s">
        <v>229</v>
      </c>
      <c r="H40" s="107">
        <f>VLOOKUP(F40,POBLACIÓN_2021!$E$5:$G$129,3,FALSE)</f>
        <v>6768</v>
      </c>
      <c r="I40" s="108">
        <f>VLOOKUP(F40,'PIB Municipios 2021'!$F$8:$AQ$132,37,FALSE)</f>
        <v>201.00972023402159</v>
      </c>
      <c r="J40" s="109">
        <f t="shared" si="0"/>
        <v>29700.01776507411</v>
      </c>
      <c r="K40" s="110">
        <f t="shared" si="1"/>
        <v>4.4727567090906586</v>
      </c>
      <c r="L40" s="125">
        <f t="shared" si="2"/>
        <v>2.0938465711626147E-2</v>
      </c>
      <c r="M40" s="125">
        <f t="shared" si="3"/>
        <v>2.6549863393300821E-3</v>
      </c>
      <c r="N40" s="125">
        <f t="shared" si="4"/>
        <v>5.5474350354858997E-3</v>
      </c>
    </row>
    <row r="41" spans="1:14" x14ac:dyDescent="0.25">
      <c r="A41" s="20" t="s">
        <v>15</v>
      </c>
      <c r="B41" s="14" t="s">
        <v>5</v>
      </c>
      <c r="C41" s="74" t="s">
        <v>53</v>
      </c>
      <c r="D41" s="50" t="s">
        <v>29</v>
      </c>
      <c r="E41" s="169" t="s">
        <v>439</v>
      </c>
      <c r="F41" s="75" t="s">
        <v>104</v>
      </c>
      <c r="G41" s="50" t="s">
        <v>230</v>
      </c>
      <c r="H41" s="107">
        <f>VLOOKUP(F41,POBLACIÓN_2021!$E$5:$G$129,3,FALSE)</f>
        <v>11715</v>
      </c>
      <c r="I41" s="108">
        <f>VLOOKUP(F41,'PIB Municipios 2021'!$F$8:$AQ$132,37,FALSE)</f>
        <v>254.84418187089722</v>
      </c>
      <c r="J41" s="109">
        <f t="shared" si="0"/>
        <v>21753.664692351449</v>
      </c>
      <c r="K41" s="110">
        <f t="shared" si="1"/>
        <v>4.3375324300998184</v>
      </c>
      <c r="L41" s="125">
        <f t="shared" si="2"/>
        <v>8.9813893802098593E-5</v>
      </c>
      <c r="M41" s="125">
        <f t="shared" si="3"/>
        <v>1.4712444445899264E-2</v>
      </c>
      <c r="N41" s="125">
        <f t="shared" si="4"/>
        <v>3.6897331591891598E-3</v>
      </c>
    </row>
    <row r="42" spans="1:14" x14ac:dyDescent="0.25">
      <c r="A42" s="20" t="s">
        <v>15</v>
      </c>
      <c r="B42" s="14" t="s">
        <v>5</v>
      </c>
      <c r="C42" s="74" t="s">
        <v>53</v>
      </c>
      <c r="D42" s="50" t="s">
        <v>29</v>
      </c>
      <c r="E42" s="169" t="s">
        <v>439</v>
      </c>
      <c r="F42" s="75" t="s">
        <v>105</v>
      </c>
      <c r="G42" s="50" t="s">
        <v>231</v>
      </c>
      <c r="H42" s="107">
        <f>VLOOKUP(F42,POBLACIÓN_2021!$E$5:$G$129,3,FALSE)</f>
        <v>8246</v>
      </c>
      <c r="I42" s="108">
        <f>VLOOKUP(F42,'PIB Municipios 2021'!$F$8:$AQ$132,37,FALSE)</f>
        <v>152.62129085941518</v>
      </c>
      <c r="J42" s="109">
        <f t="shared" si="0"/>
        <v>18508.524237134996</v>
      </c>
      <c r="K42" s="110">
        <f t="shared" si="1"/>
        <v>4.2673717919987366</v>
      </c>
      <c r="L42" s="125">
        <f t="shared" si="2"/>
        <v>3.6825015972653083E-3</v>
      </c>
      <c r="M42" s="125">
        <f t="shared" si="3"/>
        <v>2.6147092324407552E-3</v>
      </c>
      <c r="N42" s="125">
        <f t="shared" si="4"/>
        <v>1.7135807961381231E-2</v>
      </c>
    </row>
    <row r="43" spans="1:14" x14ac:dyDescent="0.25">
      <c r="A43" s="20" t="s">
        <v>15</v>
      </c>
      <c r="B43" s="14" t="s">
        <v>5</v>
      </c>
      <c r="C43" s="74" t="s">
        <v>53</v>
      </c>
      <c r="D43" s="50" t="s">
        <v>29</v>
      </c>
      <c r="E43" s="169" t="s">
        <v>439</v>
      </c>
      <c r="F43" s="75" t="s">
        <v>106</v>
      </c>
      <c r="G43" s="50" t="s">
        <v>232</v>
      </c>
      <c r="H43" s="107">
        <f>VLOOKUP(F43,POBLACIÓN_2021!$E$5:$G$129,3,FALSE)</f>
        <v>9386</v>
      </c>
      <c r="I43" s="108">
        <f>VLOOKUP(F43,'PIB Municipios 2021'!$F$8:$AQ$132,37,FALSE)</f>
        <v>124.23377059125578</v>
      </c>
      <c r="J43" s="109">
        <f t="shared" si="0"/>
        <v>13236.071872070719</v>
      </c>
      <c r="K43" s="110">
        <f t="shared" si="1"/>
        <v>4.121759116719832</v>
      </c>
      <c r="L43" s="125">
        <f t="shared" si="2"/>
        <v>4.2558160973132281E-2</v>
      </c>
      <c r="M43" s="125">
        <f t="shared" si="3"/>
        <v>8.926177075460489E-3</v>
      </c>
      <c r="N43" s="125">
        <f t="shared" si="4"/>
        <v>7.6461367663659754E-2</v>
      </c>
    </row>
    <row r="44" spans="1:14" x14ac:dyDescent="0.25">
      <c r="A44" s="20" t="s">
        <v>15</v>
      </c>
      <c r="B44" s="14" t="s">
        <v>5</v>
      </c>
      <c r="C44" s="74" t="s">
        <v>53</v>
      </c>
      <c r="D44" s="50" t="s">
        <v>29</v>
      </c>
      <c r="E44" s="169" t="s">
        <v>439</v>
      </c>
      <c r="F44" s="75" t="s">
        <v>107</v>
      </c>
      <c r="G44" s="50" t="s">
        <v>233</v>
      </c>
      <c r="H44" s="107">
        <f>VLOOKUP(F44,POBLACIÓN_2021!$E$5:$G$129,3,FALSE)</f>
        <v>14321</v>
      </c>
      <c r="I44" s="108">
        <f>VLOOKUP(F44,'PIB Municipios 2021'!$F$8:$AQ$132,37,FALSE)</f>
        <v>195.56233466002348</v>
      </c>
      <c r="J44" s="109">
        <f t="shared" si="0"/>
        <v>13655.634010196458</v>
      </c>
      <c r="K44" s="110">
        <f t="shared" si="1"/>
        <v>4.135311868572253</v>
      </c>
      <c r="L44" s="125">
        <f t="shared" si="2"/>
        <v>3.7150073090980298E-2</v>
      </c>
      <c r="M44" s="125">
        <f t="shared" si="3"/>
        <v>6.5489682446964485E-3</v>
      </c>
      <c r="N44" s="125">
        <f t="shared" si="4"/>
        <v>6.9149926079642557E-2</v>
      </c>
    </row>
    <row r="45" spans="1:14" x14ac:dyDescent="0.25">
      <c r="A45" s="20" t="s">
        <v>15</v>
      </c>
      <c r="B45" s="14" t="s">
        <v>5</v>
      </c>
      <c r="C45" s="74" t="s">
        <v>53</v>
      </c>
      <c r="D45" s="50" t="s">
        <v>29</v>
      </c>
      <c r="E45" s="169" t="s">
        <v>439</v>
      </c>
      <c r="F45" s="75" t="s">
        <v>108</v>
      </c>
      <c r="G45" s="50" t="s">
        <v>234</v>
      </c>
      <c r="H45" s="107">
        <f>VLOOKUP(F45,POBLACIÓN_2021!$E$5:$G$129,3,FALSE)</f>
        <v>43340</v>
      </c>
      <c r="I45" s="108">
        <f>VLOOKUP(F45,'PIB Municipios 2021'!$F$8:$AQ$132,37,FALSE)</f>
        <v>717.96210396469121</v>
      </c>
      <c r="J45" s="109">
        <f t="shared" si="0"/>
        <v>16565.807659545251</v>
      </c>
      <c r="K45" s="110">
        <f t="shared" si="1"/>
        <v>4.2192126145936495</v>
      </c>
      <c r="L45" s="125">
        <f t="shared" si="2"/>
        <v>1.1846754297582821E-2</v>
      </c>
      <c r="M45" s="125">
        <f t="shared" si="3"/>
        <v>8.850923673430834E-6</v>
      </c>
      <c r="N45" s="125">
        <f t="shared" si="4"/>
        <v>3.2063554127151755E-2</v>
      </c>
    </row>
    <row r="46" spans="1:14" x14ac:dyDescent="0.25">
      <c r="A46" s="20" t="s">
        <v>15</v>
      </c>
      <c r="B46" s="14" t="s">
        <v>5</v>
      </c>
      <c r="C46" s="74" t="s">
        <v>54</v>
      </c>
      <c r="D46" s="50" t="s">
        <v>30</v>
      </c>
      <c r="E46" s="169" t="s">
        <v>439</v>
      </c>
      <c r="F46" s="75" t="s">
        <v>109</v>
      </c>
      <c r="G46" s="50" t="s">
        <v>235</v>
      </c>
      <c r="H46" s="107">
        <f>VLOOKUP(F46,POBLACIÓN_2021!$E$5:$G$129,3,FALSE)</f>
        <v>6211</v>
      </c>
      <c r="I46" s="108">
        <f>VLOOKUP(F46,'PIB Municipios 2021'!$F$8:$AQ$132,37,FALSE)</f>
        <v>210.25328349851884</v>
      </c>
      <c r="J46" s="109">
        <f t="shared" si="0"/>
        <v>33851.760344311515</v>
      </c>
      <c r="K46" s="110">
        <f t="shared" si="1"/>
        <v>4.5295812575984922</v>
      </c>
      <c r="L46" s="125">
        <f t="shared" si="2"/>
        <v>4.0612666906435134E-2</v>
      </c>
      <c r="M46" s="125">
        <f t="shared" si="3"/>
        <v>1.5657715362691704E-4</v>
      </c>
      <c r="N46" s="125">
        <f t="shared" si="4"/>
        <v>1.7241174702115787E-2</v>
      </c>
    </row>
    <row r="47" spans="1:14" x14ac:dyDescent="0.25">
      <c r="A47" s="20" t="s">
        <v>15</v>
      </c>
      <c r="B47" s="14" t="s">
        <v>5</v>
      </c>
      <c r="C47" s="74" t="s">
        <v>54</v>
      </c>
      <c r="D47" s="50" t="s">
        <v>30</v>
      </c>
      <c r="E47" s="169" t="s">
        <v>439</v>
      </c>
      <c r="F47" s="75" t="s">
        <v>110</v>
      </c>
      <c r="G47" s="50" t="s">
        <v>236</v>
      </c>
      <c r="H47" s="107">
        <f>VLOOKUP(F47,POBLACIÓN_2021!$E$5:$G$129,3,FALSE)</f>
        <v>20018</v>
      </c>
      <c r="I47" s="108">
        <f>VLOOKUP(F47,'PIB Municipios 2021'!$F$8:$AQ$132,37,FALSE)</f>
        <v>602.06469122412727</v>
      </c>
      <c r="J47" s="109">
        <f t="shared" si="0"/>
        <v>30076.166011795747</v>
      </c>
      <c r="K47" s="110">
        <f t="shared" si="1"/>
        <v>4.4782224733409777</v>
      </c>
      <c r="L47" s="125">
        <f t="shared" si="2"/>
        <v>2.2550146656229095E-2</v>
      </c>
      <c r="M47" s="125">
        <f t="shared" si="3"/>
        <v>1.5089887934636387E-3</v>
      </c>
      <c r="N47" s="125">
        <f t="shared" si="4"/>
        <v>6.3915019388482959E-3</v>
      </c>
    </row>
    <row r="48" spans="1:14" x14ac:dyDescent="0.25">
      <c r="A48" s="20" t="s">
        <v>15</v>
      </c>
      <c r="B48" s="14" t="s">
        <v>5</v>
      </c>
      <c r="C48" s="74" t="s">
        <v>54</v>
      </c>
      <c r="D48" s="50" t="s">
        <v>30</v>
      </c>
      <c r="E48" s="169" t="s">
        <v>439</v>
      </c>
      <c r="F48" s="75" t="s">
        <v>111</v>
      </c>
      <c r="G48" s="50" t="s">
        <v>237</v>
      </c>
      <c r="H48" s="107">
        <f>VLOOKUP(F48,POBLACIÓN_2021!$E$5:$G$129,3,FALSE)</f>
        <v>11912</v>
      </c>
      <c r="I48" s="108">
        <f>VLOOKUP(F48,'PIB Municipios 2021'!$F$8:$AQ$132,37,FALSE)</f>
        <v>531.44554024866841</v>
      </c>
      <c r="J48" s="109">
        <f t="shared" si="0"/>
        <v>44614.299886557121</v>
      </c>
      <c r="K48" s="110">
        <f t="shared" si="1"/>
        <v>4.6494740821748533</v>
      </c>
      <c r="L48" s="125">
        <f t="shared" si="2"/>
        <v>0.10330996227422186</v>
      </c>
      <c r="M48" s="125">
        <f t="shared" si="3"/>
        <v>1.7531323381938659E-2</v>
      </c>
      <c r="N48" s="125">
        <f t="shared" si="4"/>
        <v>6.3100675504680834E-2</v>
      </c>
    </row>
    <row r="49" spans="1:14" x14ac:dyDescent="0.25">
      <c r="A49" s="20" t="s">
        <v>15</v>
      </c>
      <c r="B49" s="14" t="s">
        <v>5</v>
      </c>
      <c r="C49" s="74" t="s">
        <v>54</v>
      </c>
      <c r="D49" s="50" t="s">
        <v>30</v>
      </c>
      <c r="E49" s="169" t="s">
        <v>439</v>
      </c>
      <c r="F49" s="75" t="s">
        <v>112</v>
      </c>
      <c r="G49" s="50" t="s">
        <v>238</v>
      </c>
      <c r="H49" s="107">
        <f>VLOOKUP(F49,POBLACIÓN_2021!$E$5:$G$129,3,FALSE)</f>
        <v>3823</v>
      </c>
      <c r="I49" s="108">
        <f>VLOOKUP(F49,'PIB Municipios 2021'!$F$8:$AQ$132,37,FALSE)</f>
        <v>57.890887772787238</v>
      </c>
      <c r="J49" s="109">
        <f t="shared" si="0"/>
        <v>15142.790419248557</v>
      </c>
      <c r="K49" s="110">
        <f t="shared" si="1"/>
        <v>4.1802059116249284</v>
      </c>
      <c r="L49" s="125">
        <f t="shared" si="2"/>
        <v>2.185947442203004E-2</v>
      </c>
      <c r="M49" s="125">
        <f t="shared" si="3"/>
        <v>0.11347618670686749</v>
      </c>
      <c r="N49" s="125">
        <f t="shared" si="4"/>
        <v>4.755439067411793E-2</v>
      </c>
    </row>
    <row r="50" spans="1:14" x14ac:dyDescent="0.25">
      <c r="A50" s="20" t="s">
        <v>15</v>
      </c>
      <c r="B50" s="14" t="s">
        <v>5</v>
      </c>
      <c r="C50" s="74" t="s">
        <v>54</v>
      </c>
      <c r="D50" s="50" t="s">
        <v>30</v>
      </c>
      <c r="E50" s="169" t="s">
        <v>439</v>
      </c>
      <c r="F50" s="75" t="s">
        <v>113</v>
      </c>
      <c r="G50" s="50" t="s">
        <v>239</v>
      </c>
      <c r="H50" s="107">
        <f>VLOOKUP(F50,POBLACIÓN_2021!$E$5:$G$129,3,FALSE)</f>
        <v>23244</v>
      </c>
      <c r="I50" s="108">
        <f>VLOOKUP(F50,'PIB Municipios 2021'!$F$8:$AQ$132,37,FALSE)</f>
        <v>981.0133126481885</v>
      </c>
      <c r="J50" s="109">
        <f t="shared" si="0"/>
        <v>42205.012590267957</v>
      </c>
      <c r="K50" s="110">
        <f t="shared" si="1"/>
        <v>4.6253640341610405</v>
      </c>
      <c r="L50" s="125">
        <f t="shared" si="2"/>
        <v>8.8392417493244904E-2</v>
      </c>
      <c r="M50" s="125">
        <f t="shared" si="3"/>
        <v>1.1727992397510975E-2</v>
      </c>
      <c r="N50" s="125">
        <f t="shared" si="4"/>
        <v>5.1569155173863124E-2</v>
      </c>
    </row>
    <row r="51" spans="1:14" x14ac:dyDescent="0.25">
      <c r="A51" s="20" t="s">
        <v>15</v>
      </c>
      <c r="B51" s="14" t="s">
        <v>5</v>
      </c>
      <c r="C51" s="74" t="s">
        <v>54</v>
      </c>
      <c r="D51" s="50" t="s">
        <v>30</v>
      </c>
      <c r="E51" s="169" t="s">
        <v>439</v>
      </c>
      <c r="F51" s="75" t="s">
        <v>114</v>
      </c>
      <c r="G51" s="50" t="s">
        <v>240</v>
      </c>
      <c r="H51" s="107">
        <f>VLOOKUP(F51,POBLACIÓN_2021!$E$5:$G$129,3,FALSE)</f>
        <v>38463</v>
      </c>
      <c r="I51" s="108">
        <f>VLOOKUP(F51,'PIB Municipios 2021'!$F$8:$AQ$132,37,FALSE)</f>
        <v>1677.2757414058292</v>
      </c>
      <c r="J51" s="109">
        <f t="shared" si="0"/>
        <v>43607.512191088303</v>
      </c>
      <c r="K51" s="110">
        <f t="shared" si="1"/>
        <v>4.6395613108765588</v>
      </c>
      <c r="L51" s="125">
        <f t="shared" si="2"/>
        <v>9.7035925749406296E-2</v>
      </c>
      <c r="M51" s="125">
        <f t="shared" si="3"/>
        <v>1.5004567529363685E-2</v>
      </c>
      <c r="N51" s="125">
        <f t="shared" si="4"/>
        <v>5.821879240758273E-2</v>
      </c>
    </row>
    <row r="52" spans="1:14" x14ac:dyDescent="0.25">
      <c r="A52" s="20" t="s">
        <v>15</v>
      </c>
      <c r="B52" s="14" t="s">
        <v>5</v>
      </c>
      <c r="C52" s="74" t="s">
        <v>55</v>
      </c>
      <c r="D52" s="51" t="s">
        <v>31</v>
      </c>
      <c r="E52" s="169" t="s">
        <v>439</v>
      </c>
      <c r="F52" s="75" t="s">
        <v>115</v>
      </c>
      <c r="G52" s="50" t="s">
        <v>241</v>
      </c>
      <c r="H52" s="107">
        <f>VLOOKUP(F52,POBLACIÓN_2021!$E$5:$G$129,3,FALSE)</f>
        <v>28220</v>
      </c>
      <c r="I52" s="108">
        <f>VLOOKUP(F52,'PIB Municipios 2021'!$F$8:$AQ$132,37,FALSE)</f>
        <v>455.79719200263537</v>
      </c>
      <c r="J52" s="109">
        <f t="shared" si="0"/>
        <v>16151.565981666738</v>
      </c>
      <c r="K52" s="110">
        <f t="shared" si="1"/>
        <v>4.2082146359071224</v>
      </c>
      <c r="L52" s="125">
        <f t="shared" si="2"/>
        <v>1.4361811339659681E-2</v>
      </c>
      <c r="M52" s="125">
        <f t="shared" si="3"/>
        <v>1.0654290489988085E-2</v>
      </c>
      <c r="N52" s="125">
        <f t="shared" si="4"/>
        <v>3.6123171541467443E-2</v>
      </c>
    </row>
    <row r="53" spans="1:14" x14ac:dyDescent="0.25">
      <c r="A53" s="20" t="s">
        <v>15</v>
      </c>
      <c r="B53" s="14" t="s">
        <v>5</v>
      </c>
      <c r="C53" s="74" t="s">
        <v>55</v>
      </c>
      <c r="D53" s="51" t="s">
        <v>31</v>
      </c>
      <c r="E53" s="169" t="s">
        <v>439</v>
      </c>
      <c r="F53" s="75" t="s">
        <v>116</v>
      </c>
      <c r="G53" s="50" t="s">
        <v>242</v>
      </c>
      <c r="H53" s="107">
        <f>VLOOKUP(F53,POBLACIÓN_2021!$E$5:$G$129,3,FALSE)</f>
        <v>7394</v>
      </c>
      <c r="I53" s="108">
        <f>VLOOKUP(F53,'PIB Municipios 2021'!$F$8:$AQ$132,37,FALSE)</f>
        <v>99.907695855982766</v>
      </c>
      <c r="J53" s="109">
        <f t="shared" si="0"/>
        <v>13511.99565268904</v>
      </c>
      <c r="K53" s="110">
        <f t="shared" si="1"/>
        <v>4.1307194968343062</v>
      </c>
      <c r="L53" s="125">
        <f t="shared" si="2"/>
        <v>3.8941462961644698E-2</v>
      </c>
      <c r="M53" s="125">
        <f t="shared" si="3"/>
        <v>3.2657825086990902E-2</v>
      </c>
      <c r="N53" s="125">
        <f t="shared" si="4"/>
        <v>7.158627040995795E-2</v>
      </c>
    </row>
    <row r="54" spans="1:14" x14ac:dyDescent="0.25">
      <c r="A54" s="20" t="s">
        <v>15</v>
      </c>
      <c r="B54" s="14" t="s">
        <v>5</v>
      </c>
      <c r="C54" s="74" t="s">
        <v>55</v>
      </c>
      <c r="D54" s="51" t="s">
        <v>31</v>
      </c>
      <c r="E54" s="169" t="s">
        <v>439</v>
      </c>
      <c r="F54" s="75" t="s">
        <v>117</v>
      </c>
      <c r="G54" s="50" t="s">
        <v>243</v>
      </c>
      <c r="H54" s="107">
        <f>VLOOKUP(F54,POBLACIÓN_2021!$E$5:$G$129,3,FALSE)</f>
        <v>5121</v>
      </c>
      <c r="I54" s="108">
        <f>VLOOKUP(F54,'PIB Municipios 2021'!$F$8:$AQ$132,37,FALSE)</f>
        <v>201.70813719103293</v>
      </c>
      <c r="J54" s="109">
        <f t="shared" si="0"/>
        <v>39388.427492878916</v>
      </c>
      <c r="K54" s="110">
        <f t="shared" si="1"/>
        <v>4.5953686427843232</v>
      </c>
      <c r="L54" s="125">
        <f t="shared" si="2"/>
        <v>7.1456363965499814E-2</v>
      </c>
      <c r="M54" s="125">
        <f t="shared" si="3"/>
        <v>8.0618734574043352E-2</v>
      </c>
      <c r="N54" s="125">
        <f t="shared" si="4"/>
        <v>3.8845665990057648E-2</v>
      </c>
    </row>
    <row r="55" spans="1:14" x14ac:dyDescent="0.25">
      <c r="A55" s="18" t="s">
        <v>16</v>
      </c>
      <c r="B55" s="14" t="s">
        <v>6</v>
      </c>
      <c r="C55" s="73" t="s">
        <v>56</v>
      </c>
      <c r="D55" s="51" t="s">
        <v>32</v>
      </c>
      <c r="E55" s="169" t="s">
        <v>439</v>
      </c>
      <c r="F55" s="75" t="s">
        <v>118</v>
      </c>
      <c r="G55" s="50" t="s">
        <v>244</v>
      </c>
      <c r="H55" s="107">
        <f>VLOOKUP(F55,POBLACIÓN_2021!$E$5:$G$129,3,FALSE)</f>
        <v>2777</v>
      </c>
      <c r="I55" s="108">
        <f>VLOOKUP(F55,'PIB Municipios 2021'!$F$8:$AQ$132,37,FALSE)</f>
        <v>56.208504730186519</v>
      </c>
      <c r="J55" s="109">
        <f t="shared" si="0"/>
        <v>20240.729107017112</v>
      </c>
      <c r="K55" s="110">
        <f t="shared" si="1"/>
        <v>4.3062261525082297</v>
      </c>
      <c r="L55" s="125">
        <f t="shared" si="2"/>
        <v>4.7651651988840638E-4</v>
      </c>
      <c r="M55" s="125">
        <f t="shared" si="3"/>
        <v>1.1655773141460359E-3</v>
      </c>
      <c r="N55" s="125">
        <f t="shared" si="4"/>
        <v>3.3417800251297179E-4</v>
      </c>
    </row>
    <row r="56" spans="1:14" x14ac:dyDescent="0.25">
      <c r="A56" s="20" t="s">
        <v>16</v>
      </c>
      <c r="B56" s="14" t="s">
        <v>6</v>
      </c>
      <c r="C56" s="74" t="s">
        <v>56</v>
      </c>
      <c r="D56" s="51" t="s">
        <v>32</v>
      </c>
      <c r="E56" s="169" t="s">
        <v>439</v>
      </c>
      <c r="F56" s="75" t="s">
        <v>119</v>
      </c>
      <c r="G56" s="50" t="s">
        <v>245</v>
      </c>
      <c r="H56" s="107">
        <f>VLOOKUP(F56,POBLACIÓN_2021!$E$5:$G$129,3,FALSE)</f>
        <v>15793</v>
      </c>
      <c r="I56" s="108">
        <f>VLOOKUP(F56,'PIB Municipios 2021'!$F$8:$AQ$132,37,FALSE)</f>
        <v>361.32991682154119</v>
      </c>
      <c r="J56" s="109">
        <f t="shared" si="0"/>
        <v>22879.118395589259</v>
      </c>
      <c r="K56" s="110">
        <f t="shared" si="1"/>
        <v>4.3594392857106969</v>
      </c>
      <c r="L56" s="125">
        <f t="shared" si="2"/>
        <v>9.8494760107541179E-4</v>
      </c>
      <c r="M56" s="125">
        <f t="shared" si="3"/>
        <v>7.6306663780204963E-3</v>
      </c>
      <c r="N56" s="125">
        <f t="shared" si="4"/>
        <v>5.1113447597541696E-3</v>
      </c>
    </row>
    <row r="57" spans="1:14" x14ac:dyDescent="0.25">
      <c r="A57" s="20" t="s">
        <v>16</v>
      </c>
      <c r="B57" s="14" t="s">
        <v>6</v>
      </c>
      <c r="C57" s="74" t="s">
        <v>56</v>
      </c>
      <c r="D57" s="51" t="s">
        <v>32</v>
      </c>
      <c r="E57" s="169" t="s">
        <v>439</v>
      </c>
      <c r="F57" s="75" t="s">
        <v>120</v>
      </c>
      <c r="G57" s="50" t="s">
        <v>246</v>
      </c>
      <c r="H57" s="107">
        <f>VLOOKUP(F57,POBLACIÓN_2021!$E$5:$G$129,3,FALSE)</f>
        <v>23874</v>
      </c>
      <c r="I57" s="108">
        <f>VLOOKUP(F57,'PIB Municipios 2021'!$F$8:$AQ$132,37,FALSE)</f>
        <v>368.8848629832587</v>
      </c>
      <c r="J57" s="109">
        <f t="shared" si="0"/>
        <v>15451.322065144454</v>
      </c>
      <c r="K57" s="110">
        <f t="shared" si="1"/>
        <v>4.1889656449927317</v>
      </c>
      <c r="L57" s="125">
        <f t="shared" si="2"/>
        <v>1.9345962967100463E-2</v>
      </c>
      <c r="M57" s="125">
        <f t="shared" si="3"/>
        <v>6.9089269482167023E-3</v>
      </c>
      <c r="N57" s="125">
        <f t="shared" si="4"/>
        <v>9.7970347283661899E-3</v>
      </c>
    </row>
    <row r="58" spans="1:14" x14ac:dyDescent="0.25">
      <c r="A58" s="20" t="s">
        <v>16</v>
      </c>
      <c r="B58" s="14" t="s">
        <v>6</v>
      </c>
      <c r="C58" s="74" t="s">
        <v>56</v>
      </c>
      <c r="D58" s="51" t="s">
        <v>32</v>
      </c>
      <c r="E58" s="169" t="s">
        <v>439</v>
      </c>
      <c r="F58" s="75" t="s">
        <v>121</v>
      </c>
      <c r="G58" s="50" t="s">
        <v>247</v>
      </c>
      <c r="H58" s="107">
        <f>VLOOKUP(F58,POBLACIÓN_2021!$E$5:$G$129,3,FALSE)</f>
        <v>21021</v>
      </c>
      <c r="I58" s="108">
        <f>VLOOKUP(F58,'PIB Municipios 2021'!$F$8:$AQ$132,37,FALSE)</f>
        <v>403.38619947765449</v>
      </c>
      <c r="J58" s="109">
        <f t="shared" si="0"/>
        <v>19189.676964828242</v>
      </c>
      <c r="K58" s="110">
        <f t="shared" si="1"/>
        <v>4.2830676639708347</v>
      </c>
      <c r="L58" s="125">
        <f t="shared" si="2"/>
        <v>2.0238973695454843E-3</v>
      </c>
      <c r="M58" s="125">
        <f t="shared" si="3"/>
        <v>1.2060572538563914E-4</v>
      </c>
      <c r="N58" s="125">
        <f t="shared" si="4"/>
        <v>2.37944193385219E-5</v>
      </c>
    </row>
    <row r="59" spans="1:14" x14ac:dyDescent="0.25">
      <c r="A59" s="20" t="s">
        <v>16</v>
      </c>
      <c r="B59" s="14" t="s">
        <v>6</v>
      </c>
      <c r="C59" s="74" t="s">
        <v>56</v>
      </c>
      <c r="D59" s="51" t="s">
        <v>32</v>
      </c>
      <c r="E59" s="169" t="s">
        <v>439</v>
      </c>
      <c r="F59" s="75" t="s">
        <v>122</v>
      </c>
      <c r="G59" s="50" t="s">
        <v>248</v>
      </c>
      <c r="H59" s="107">
        <f>VLOOKUP(F59,POBLACIÓN_2021!$E$5:$G$129,3,FALSE)</f>
        <v>8414</v>
      </c>
      <c r="I59" s="108">
        <f>VLOOKUP(F59,'PIB Municipios 2021'!$F$8:$AQ$132,37,FALSE)</f>
        <v>139.27132259915578</v>
      </c>
      <c r="J59" s="109">
        <f t="shared" si="0"/>
        <v>16552.33213681433</v>
      </c>
      <c r="K59" s="110">
        <f t="shared" si="1"/>
        <v>4.2188591922383019</v>
      </c>
      <c r="L59" s="125">
        <f t="shared" si="2"/>
        <v>1.1923814159777377E-2</v>
      </c>
      <c r="M59" s="125">
        <f t="shared" si="3"/>
        <v>2.8330505010205698E-3</v>
      </c>
      <c r="N59" s="125">
        <f t="shared" si="4"/>
        <v>4.7729339954808679E-3</v>
      </c>
    </row>
    <row r="60" spans="1:14" x14ac:dyDescent="0.25">
      <c r="A60" s="20" t="s">
        <v>16</v>
      </c>
      <c r="B60" s="14" t="s">
        <v>6</v>
      </c>
      <c r="C60" s="74" t="s">
        <v>56</v>
      </c>
      <c r="D60" s="51" t="s">
        <v>32</v>
      </c>
      <c r="E60" s="169" t="s">
        <v>439</v>
      </c>
      <c r="F60" s="75" t="s">
        <v>123</v>
      </c>
      <c r="G60" s="50" t="s">
        <v>249</v>
      </c>
      <c r="H60" s="107">
        <f>VLOOKUP(F60,POBLACIÓN_2021!$E$5:$G$129,3,FALSE)</f>
        <v>7006</v>
      </c>
      <c r="I60" s="108">
        <f>VLOOKUP(F60,'PIB Municipios 2021'!$F$8:$AQ$132,37,FALSE)</f>
        <v>132.25917049575057</v>
      </c>
      <c r="J60" s="109">
        <f t="shared" si="0"/>
        <v>18877.98608275058</v>
      </c>
      <c r="K60" s="110">
        <f t="shared" si="1"/>
        <v>4.2759556615828114</v>
      </c>
      <c r="L60" s="125">
        <f t="shared" si="2"/>
        <v>2.7143838740300839E-3</v>
      </c>
      <c r="M60" s="125">
        <f t="shared" si="3"/>
        <v>1.497737536008777E-5</v>
      </c>
      <c r="N60" s="125">
        <f t="shared" si="4"/>
        <v>1.4375901513516922E-4</v>
      </c>
    </row>
    <row r="61" spans="1:14" x14ac:dyDescent="0.25">
      <c r="A61" s="20" t="s">
        <v>16</v>
      </c>
      <c r="B61" s="14" t="s">
        <v>6</v>
      </c>
      <c r="C61" s="74" t="s">
        <v>57</v>
      </c>
      <c r="D61" s="51" t="s">
        <v>33</v>
      </c>
      <c r="E61" s="169" t="s">
        <v>441</v>
      </c>
      <c r="F61" s="75" t="s">
        <v>124</v>
      </c>
      <c r="G61" s="50" t="s">
        <v>250</v>
      </c>
      <c r="H61" s="107">
        <f>VLOOKUP(F61,POBLACIÓN_2021!$E$5:$G$129,3,FALSE)</f>
        <v>7280</v>
      </c>
      <c r="I61" s="108">
        <f>VLOOKUP(F61,'PIB Municipios 2021'!$F$8:$AQ$132,37,FALSE)</f>
        <v>145.73955636432026</v>
      </c>
      <c r="J61" s="109">
        <f t="shared" si="0"/>
        <v>20019.169830263774</v>
      </c>
      <c r="K61" s="110">
        <f t="shared" si="1"/>
        <v>4.3014460638720253</v>
      </c>
      <c r="L61" s="125">
        <f t="shared" si="2"/>
        <v>7.0805734676083337E-4</v>
      </c>
      <c r="M61" s="125">
        <f t="shared" si="3"/>
        <v>3.819783938825318E-5</v>
      </c>
      <c r="N61" s="125">
        <f t="shared" si="4"/>
        <v>1.8226208350220768E-4</v>
      </c>
    </row>
    <row r="62" spans="1:14" x14ac:dyDescent="0.25">
      <c r="A62" s="20" t="s">
        <v>16</v>
      </c>
      <c r="B62" s="14" t="s">
        <v>6</v>
      </c>
      <c r="C62" s="74" t="s">
        <v>57</v>
      </c>
      <c r="D62" s="51" t="s">
        <v>33</v>
      </c>
      <c r="E62" s="169" t="s">
        <v>439</v>
      </c>
      <c r="F62" s="75" t="s">
        <v>125</v>
      </c>
      <c r="G62" s="50" t="s">
        <v>251</v>
      </c>
      <c r="H62" s="107">
        <f>VLOOKUP(F62,POBLACIÓN_2021!$E$5:$G$129,3,FALSE)</f>
        <v>5153</v>
      </c>
      <c r="I62" s="108">
        <f>VLOOKUP(F62,'PIB Municipios 2021'!$F$8:$AQ$132,37,FALSE)</f>
        <v>81.426211123309884</v>
      </c>
      <c r="J62" s="109">
        <f t="shared" si="0"/>
        <v>15801.709901670849</v>
      </c>
      <c r="K62" s="110">
        <f t="shared" si="1"/>
        <v>4.1987040844658408</v>
      </c>
      <c r="L62" s="125">
        <f t="shared" si="2"/>
        <v>1.6731765638151073E-2</v>
      </c>
      <c r="M62" s="125">
        <f t="shared" si="3"/>
        <v>9.3241308800766868E-3</v>
      </c>
      <c r="N62" s="125">
        <f t="shared" si="4"/>
        <v>7.9640510116614476E-3</v>
      </c>
    </row>
    <row r="63" spans="1:14" x14ac:dyDescent="0.25">
      <c r="A63" s="20" t="s">
        <v>16</v>
      </c>
      <c r="B63" s="14" t="s">
        <v>6</v>
      </c>
      <c r="C63" s="74" t="s">
        <v>57</v>
      </c>
      <c r="D63" s="51" t="s">
        <v>33</v>
      </c>
      <c r="E63" s="169" t="s">
        <v>439</v>
      </c>
      <c r="F63" s="75" t="s">
        <v>126</v>
      </c>
      <c r="G63" s="50" t="s">
        <v>252</v>
      </c>
      <c r="H63" s="107">
        <f>VLOOKUP(F63,POBLACIÓN_2021!$E$5:$G$129,3,FALSE)</f>
        <v>9783</v>
      </c>
      <c r="I63" s="108">
        <f>VLOOKUP(F63,'PIB Municipios 2021'!$F$8:$AQ$132,37,FALSE)</f>
        <v>1326.5181848671639</v>
      </c>
      <c r="J63" s="109">
        <f t="shared" si="0"/>
        <v>135594.21290679384</v>
      </c>
      <c r="K63" s="110">
        <f t="shared" si="1"/>
        <v>5.1322411544552464</v>
      </c>
      <c r="L63" s="125">
        <f t="shared" si="2"/>
        <v>0.64671471021288862</v>
      </c>
      <c r="M63" s="125">
        <f t="shared" si="3"/>
        <v>0.70052803890267901</v>
      </c>
      <c r="N63" s="125">
        <f t="shared" si="4"/>
        <v>0.71283495567738853</v>
      </c>
    </row>
    <row r="64" spans="1:14" x14ac:dyDescent="0.25">
      <c r="A64" s="20" t="s">
        <v>16</v>
      </c>
      <c r="B64" s="14" t="s">
        <v>6</v>
      </c>
      <c r="C64" s="74" t="s">
        <v>57</v>
      </c>
      <c r="D64" s="51" t="s">
        <v>33</v>
      </c>
      <c r="E64" s="169" t="s">
        <v>441</v>
      </c>
      <c r="F64" s="75" t="s">
        <v>127</v>
      </c>
      <c r="G64" s="50" t="s">
        <v>253</v>
      </c>
      <c r="H64" s="107">
        <f>VLOOKUP(F64,POBLACIÓN_2021!$E$5:$G$129,3,FALSE)</f>
        <v>8668</v>
      </c>
      <c r="I64" s="108">
        <f>VLOOKUP(F64,'PIB Municipios 2021'!$F$8:$AQ$132,37,FALSE)</f>
        <v>150.91199014466869</v>
      </c>
      <c r="J64" s="109">
        <f t="shared" si="0"/>
        <v>17410.243440778577</v>
      </c>
      <c r="K64" s="110">
        <f t="shared" si="1"/>
        <v>4.2408048437335086</v>
      </c>
      <c r="L64" s="125">
        <f t="shared" si="2"/>
        <v>7.612661462695583E-3</v>
      </c>
      <c r="M64" s="125">
        <f t="shared" si="3"/>
        <v>2.9659765662935324E-3</v>
      </c>
      <c r="N64" s="125">
        <f t="shared" si="4"/>
        <v>2.2222524421560753E-3</v>
      </c>
    </row>
    <row r="65" spans="1:14" x14ac:dyDescent="0.25">
      <c r="A65" s="20" t="s">
        <v>16</v>
      </c>
      <c r="B65" s="14" t="s">
        <v>6</v>
      </c>
      <c r="C65" s="74" t="s">
        <v>57</v>
      </c>
      <c r="D65" s="51" t="s">
        <v>33</v>
      </c>
      <c r="E65" s="169" t="s">
        <v>439</v>
      </c>
      <c r="F65" s="75" t="s">
        <v>128</v>
      </c>
      <c r="G65" s="50" t="s">
        <v>254</v>
      </c>
      <c r="H65" s="107">
        <f>VLOOKUP(F65,POBLACIÓN_2021!$E$5:$G$129,3,FALSE)</f>
        <v>12322</v>
      </c>
      <c r="I65" s="108">
        <f>VLOOKUP(F65,'PIB Municipios 2021'!$F$8:$AQ$132,37,FALSE)</f>
        <v>176.2685066698611</v>
      </c>
      <c r="J65" s="109">
        <f t="shared" si="0"/>
        <v>14305.186387750455</v>
      </c>
      <c r="K65" s="110">
        <f t="shared" si="1"/>
        <v>4.1554935207672283</v>
      </c>
      <c r="L65" s="125">
        <f t="shared" si="2"/>
        <v>2.9777605910018868E-2</v>
      </c>
      <c r="M65" s="125">
        <f t="shared" si="3"/>
        <v>1.9536240788366733E-2</v>
      </c>
      <c r="N65" s="125">
        <f t="shared" si="4"/>
        <v>1.7543557622234383E-2</v>
      </c>
    </row>
    <row r="66" spans="1:14" x14ac:dyDescent="0.25">
      <c r="A66" s="20" t="s">
        <v>16</v>
      </c>
      <c r="B66" s="14" t="s">
        <v>6</v>
      </c>
      <c r="C66" s="74" t="s">
        <v>57</v>
      </c>
      <c r="D66" s="51" t="s">
        <v>33</v>
      </c>
      <c r="E66" s="169" t="s">
        <v>439</v>
      </c>
      <c r="F66" s="75" t="s">
        <v>129</v>
      </c>
      <c r="G66" s="50" t="s">
        <v>255</v>
      </c>
      <c r="H66" s="107">
        <f>VLOOKUP(F66,POBLACIÓN_2021!$E$5:$G$129,3,FALSE)</f>
        <v>5839</v>
      </c>
      <c r="I66" s="108">
        <f>VLOOKUP(F66,'PIB Municipios 2021'!$F$8:$AQ$132,37,FALSE)</f>
        <v>96.264312049682545</v>
      </c>
      <c r="J66" s="109">
        <f t="shared" si="0"/>
        <v>16486.438097222563</v>
      </c>
      <c r="K66" s="110">
        <f t="shared" si="1"/>
        <v>4.2171268362500305</v>
      </c>
      <c r="L66" s="125">
        <f t="shared" si="2"/>
        <v>1.2305148663475452E-2</v>
      </c>
      <c r="M66" s="125">
        <f t="shared" si="3"/>
        <v>6.1056701209884802E-3</v>
      </c>
      <c r="N66" s="125">
        <f t="shared" si="4"/>
        <v>5.0152996137606855E-3</v>
      </c>
    </row>
    <row r="67" spans="1:14" x14ac:dyDescent="0.25">
      <c r="A67" s="20" t="s">
        <v>16</v>
      </c>
      <c r="B67" s="14" t="s">
        <v>6</v>
      </c>
      <c r="C67" s="74" t="s">
        <v>57</v>
      </c>
      <c r="D67" s="51" t="s">
        <v>33</v>
      </c>
      <c r="E67" s="169" t="s">
        <v>439</v>
      </c>
      <c r="F67" s="75" t="s">
        <v>130</v>
      </c>
      <c r="G67" s="50" t="s">
        <v>256</v>
      </c>
      <c r="H67" s="107">
        <f>VLOOKUP(F67,POBLACIÓN_2021!$E$5:$G$129,3,FALSE)</f>
        <v>5479</v>
      </c>
      <c r="I67" s="108">
        <f>VLOOKUP(F67,'PIB Municipios 2021'!$F$8:$AQ$132,37,FALSE)</f>
        <v>100.70959573776732</v>
      </c>
      <c r="J67" s="109">
        <f t="shared" si="0"/>
        <v>18381.017656099164</v>
      </c>
      <c r="K67" s="110">
        <f t="shared" si="1"/>
        <v>4.2643695522184055</v>
      </c>
      <c r="L67" s="125">
        <f t="shared" si="2"/>
        <v>4.055888590042132E-3</v>
      </c>
      <c r="M67" s="125">
        <f t="shared" si="3"/>
        <v>9.5456723965313124E-4</v>
      </c>
      <c r="N67" s="125">
        <f t="shared" si="4"/>
        <v>5.5583079957513505E-4</v>
      </c>
    </row>
    <row r="68" spans="1:14" x14ac:dyDescent="0.25">
      <c r="A68" s="20" t="s">
        <v>16</v>
      </c>
      <c r="B68" s="14" t="s">
        <v>6</v>
      </c>
      <c r="C68" s="74" t="s">
        <v>57</v>
      </c>
      <c r="D68" s="51" t="s">
        <v>33</v>
      </c>
      <c r="E68" s="169" t="s">
        <v>439</v>
      </c>
      <c r="F68" s="75" t="s">
        <v>131</v>
      </c>
      <c r="G68" s="50" t="s">
        <v>257</v>
      </c>
      <c r="H68" s="107">
        <f>VLOOKUP(F68,POBLACIÓN_2021!$E$5:$G$129,3,FALSE)</f>
        <v>10247</v>
      </c>
      <c r="I68" s="108">
        <f>VLOOKUP(F68,'PIB Municipios 2021'!$F$8:$AQ$132,37,FALSE)</f>
        <v>179.0758526878991</v>
      </c>
      <c r="J68" s="109">
        <f t="shared" si="0"/>
        <v>17475.929802664108</v>
      </c>
      <c r="K68" s="110">
        <f t="shared" si="1"/>
        <v>4.2424402915664361</v>
      </c>
      <c r="L68" s="125">
        <f t="shared" si="2"/>
        <v>7.3299486504748556E-3</v>
      </c>
      <c r="M68" s="125">
        <f t="shared" si="3"/>
        <v>2.7905157264038857E-3</v>
      </c>
      <c r="N68" s="125">
        <f t="shared" si="4"/>
        <v>2.0707345829590745E-3</v>
      </c>
    </row>
    <row r="69" spans="1:14" x14ac:dyDescent="0.25">
      <c r="A69" s="20" t="s">
        <v>16</v>
      </c>
      <c r="B69" s="14" t="s">
        <v>6</v>
      </c>
      <c r="C69" s="74" t="s">
        <v>57</v>
      </c>
      <c r="D69" s="51" t="s">
        <v>33</v>
      </c>
      <c r="E69" s="169" t="s">
        <v>439</v>
      </c>
      <c r="F69" s="75" t="s">
        <v>132</v>
      </c>
      <c r="G69" s="50" t="s">
        <v>258</v>
      </c>
      <c r="H69" s="107">
        <f>VLOOKUP(F69,POBLACIÓN_2021!$E$5:$G$129,3,FALSE)</f>
        <v>3224</v>
      </c>
      <c r="I69" s="108">
        <f>VLOOKUP(F69,'PIB Municipios 2021'!$F$8:$AQ$132,37,FALSE)</f>
        <v>53.562707563925727</v>
      </c>
      <c r="J69" s="109">
        <f t="shared" si="0"/>
        <v>16613.74304091989</v>
      </c>
      <c r="K69" s="110">
        <f t="shared" si="1"/>
        <v>4.2204674890969818</v>
      </c>
      <c r="L69" s="125">
        <f t="shared" si="2"/>
        <v>1.157516090780711E-2</v>
      </c>
      <c r="M69" s="125">
        <f t="shared" si="3"/>
        <v>5.5947609562083719E-3</v>
      </c>
      <c r="N69" s="125">
        <f t="shared" si="4"/>
        <v>4.553297656538652E-3</v>
      </c>
    </row>
    <row r="70" spans="1:14" x14ac:dyDescent="0.25">
      <c r="A70" s="20" t="s">
        <v>16</v>
      </c>
      <c r="B70" s="14" t="s">
        <v>6</v>
      </c>
      <c r="C70" s="74" t="s">
        <v>57</v>
      </c>
      <c r="D70" s="51" t="s">
        <v>33</v>
      </c>
      <c r="E70" s="169" t="s">
        <v>439</v>
      </c>
      <c r="F70" s="75" t="s">
        <v>133</v>
      </c>
      <c r="G70" s="50" t="s">
        <v>259</v>
      </c>
      <c r="H70" s="107">
        <f>VLOOKUP(F70,POBLACIÓN_2021!$E$5:$G$129,3,FALSE)</f>
        <v>9422</v>
      </c>
      <c r="I70" s="108">
        <f>VLOOKUP(F70,'PIB Municipios 2021'!$F$8:$AQ$132,37,FALSE)</f>
        <v>122.87999161066806</v>
      </c>
      <c r="J70" s="109">
        <f t="shared" si="0"/>
        <v>13041.816133588205</v>
      </c>
      <c r="K70" s="110">
        <f t="shared" si="1"/>
        <v>4.1153380731348257</v>
      </c>
      <c r="L70" s="125">
        <f t="shared" si="2"/>
        <v>4.5248665765963203E-2</v>
      </c>
      <c r="M70" s="125">
        <f t="shared" si="3"/>
        <v>3.2373923491153277E-2</v>
      </c>
      <c r="N70" s="125">
        <f t="shared" si="4"/>
        <v>2.9793363972128537E-2</v>
      </c>
    </row>
    <row r="71" spans="1:14" x14ac:dyDescent="0.25">
      <c r="A71" s="20" t="s">
        <v>16</v>
      </c>
      <c r="B71" s="14" t="s">
        <v>6</v>
      </c>
      <c r="C71" s="74" t="s">
        <v>57</v>
      </c>
      <c r="D71" s="51" t="s">
        <v>33</v>
      </c>
      <c r="E71" s="169" t="s">
        <v>439</v>
      </c>
      <c r="F71" s="75" t="s">
        <v>134</v>
      </c>
      <c r="G71" s="50" t="s">
        <v>260</v>
      </c>
      <c r="H71" s="107">
        <f>VLOOKUP(F71,POBLACIÓN_2021!$E$5:$G$129,3,FALSE)</f>
        <v>16268</v>
      </c>
      <c r="I71" s="108">
        <f>VLOOKUP(F71,'PIB Municipios 2021'!$F$8:$AQ$132,37,FALSE)</f>
        <v>315.33993167865151</v>
      </c>
      <c r="J71" s="109">
        <f t="shared" ref="J71:J131" si="13">(I71/H71)*1000000</f>
        <v>19384.062680025298</v>
      </c>
      <c r="K71" s="110">
        <f t="shared" ref="K71:K131" si="14">LOG(J71)</f>
        <v>4.2874448054600887</v>
      </c>
      <c r="L71" s="125">
        <f t="shared" ref="L71:L130" si="15">(K71-AVERAGE($K$6:$K$130))^2</f>
        <v>1.6492212703893322E-3</v>
      </c>
      <c r="M71" s="125">
        <f t="shared" ref="M71:M130" si="16">(K71-AVERAGEIF($C$6:$C$130,C71,$K$6:$K$130))^2</f>
        <v>6.1165199626921928E-5</v>
      </c>
      <c r="N71" s="125">
        <f t="shared" ref="N71:N130" si="17">(K71-AVERAGEIF($A$6:$A$130,A71,$K$6:$K$130))^2</f>
        <v>2.5081153976574736E-7</v>
      </c>
    </row>
    <row r="72" spans="1:14" x14ac:dyDescent="0.25">
      <c r="A72" s="20" t="s">
        <v>16</v>
      </c>
      <c r="B72" s="14" t="s">
        <v>6</v>
      </c>
      <c r="C72" s="74" t="s">
        <v>57</v>
      </c>
      <c r="D72" s="51" t="s">
        <v>33</v>
      </c>
      <c r="E72" s="169" t="s">
        <v>439</v>
      </c>
      <c r="F72" s="75" t="s">
        <v>135</v>
      </c>
      <c r="G72" s="50" t="s">
        <v>261</v>
      </c>
      <c r="H72" s="107">
        <f>VLOOKUP(F72,POBLACIÓN_2021!$E$5:$G$129,3,FALSE)</f>
        <v>27421</v>
      </c>
      <c r="I72" s="108">
        <f>VLOOKUP(F72,'PIB Municipios 2021'!$F$8:$AQ$132,37,FALSE)</f>
        <v>579.81618258079266</v>
      </c>
      <c r="J72" s="109">
        <f t="shared" si="13"/>
        <v>21144.968548951267</v>
      </c>
      <c r="K72" s="110">
        <f t="shared" si="14"/>
        <v>4.3252070435133252</v>
      </c>
      <c r="L72" s="125">
        <f t="shared" si="15"/>
        <v>8.1131965024676993E-6</v>
      </c>
      <c r="M72" s="125">
        <f t="shared" si="16"/>
        <v>8.964886139861502E-4</v>
      </c>
      <c r="N72" s="125">
        <f t="shared" si="17"/>
        <v>1.3884139548197953E-3</v>
      </c>
    </row>
    <row r="73" spans="1:14" x14ac:dyDescent="0.25">
      <c r="A73" s="20" t="s">
        <v>16</v>
      </c>
      <c r="B73" s="14" t="s">
        <v>6</v>
      </c>
      <c r="C73" s="74" t="s">
        <v>57</v>
      </c>
      <c r="D73" s="51" t="s">
        <v>33</v>
      </c>
      <c r="E73" s="169" t="s">
        <v>439</v>
      </c>
      <c r="F73" s="75" t="s">
        <v>136</v>
      </c>
      <c r="G73" s="50" t="s">
        <v>262</v>
      </c>
      <c r="H73" s="107">
        <f>VLOOKUP(F73,POBLACIÓN_2021!$E$5:$G$129,3,FALSE)</f>
        <v>15753</v>
      </c>
      <c r="I73" s="108">
        <f>VLOOKUP(F73,'PIB Municipios 2021'!$F$8:$AQ$132,37,FALSE)</f>
        <v>216.13874427626374</v>
      </c>
      <c r="J73" s="109">
        <f t="shared" si="13"/>
        <v>13720.481449645386</v>
      </c>
      <c r="K73" s="110">
        <f t="shared" si="14"/>
        <v>4.1373693509666349</v>
      </c>
      <c r="L73" s="125">
        <f t="shared" si="15"/>
        <v>3.6361173435036045E-2</v>
      </c>
      <c r="M73" s="125">
        <f t="shared" si="16"/>
        <v>2.4931232977111927E-2</v>
      </c>
      <c r="N73" s="125">
        <f t="shared" si="17"/>
        <v>2.2673211694490058E-2</v>
      </c>
    </row>
    <row r="74" spans="1:14" x14ac:dyDescent="0.25">
      <c r="A74" s="18" t="s">
        <v>17</v>
      </c>
      <c r="B74" s="14" t="s">
        <v>7</v>
      </c>
      <c r="C74" s="73" t="s">
        <v>58</v>
      </c>
      <c r="D74" s="51" t="s">
        <v>34</v>
      </c>
      <c r="E74" s="169" t="s">
        <v>439</v>
      </c>
      <c r="F74" s="75" t="s">
        <v>137</v>
      </c>
      <c r="G74" s="50" t="s">
        <v>263</v>
      </c>
      <c r="H74" s="107">
        <f>VLOOKUP(F74,POBLACIÓN_2021!$E$5:$G$129,3,FALSE)</f>
        <v>20602</v>
      </c>
      <c r="I74" s="108">
        <f>VLOOKUP(F74,'PIB Municipios 2021'!$F$8:$AQ$132,37,FALSE)</f>
        <v>425.35097493543816</v>
      </c>
      <c r="J74" s="109">
        <f t="shared" si="13"/>
        <v>20646.101103554905</v>
      </c>
      <c r="K74" s="110">
        <f t="shared" si="14"/>
        <v>4.3148380497413985</v>
      </c>
      <c r="L74" s="125">
        <f t="shared" si="15"/>
        <v>1.7469863475791646E-4</v>
      </c>
      <c r="M74" s="125">
        <f t="shared" si="16"/>
        <v>9.680603745766056E-4</v>
      </c>
      <c r="N74" s="125">
        <f t="shared" si="17"/>
        <v>5.5784321942462596E-4</v>
      </c>
    </row>
    <row r="75" spans="1:14" x14ac:dyDescent="0.25">
      <c r="A75" s="18" t="s">
        <v>17</v>
      </c>
      <c r="B75" s="14" t="s">
        <v>7</v>
      </c>
      <c r="C75" s="73" t="s">
        <v>58</v>
      </c>
      <c r="D75" s="51" t="s">
        <v>34</v>
      </c>
      <c r="E75" s="169" t="s">
        <v>442</v>
      </c>
      <c r="F75" s="75" t="s">
        <v>138</v>
      </c>
      <c r="G75" s="50" t="s">
        <v>264</v>
      </c>
      <c r="H75" s="107">
        <f>VLOOKUP(F75,POBLACIÓN_2021!$E$5:$G$129,3,FALSE)</f>
        <v>7662</v>
      </c>
      <c r="I75" s="108">
        <f>VLOOKUP(F75,'PIB Municipios 2021'!$F$8:$AQ$132,37,FALSE)</f>
        <v>96.295894764252282</v>
      </c>
      <c r="J75" s="109">
        <f t="shared" si="13"/>
        <v>12567.984177010216</v>
      </c>
      <c r="K75" s="110">
        <f t="shared" si="14"/>
        <v>4.0992656252590436</v>
      </c>
      <c r="L75" s="125">
        <f t="shared" si="15"/>
        <v>5.2344765992188111E-2</v>
      </c>
      <c r="M75" s="125">
        <f t="shared" si="16"/>
        <v>3.4025032616769348E-2</v>
      </c>
      <c r="N75" s="125">
        <f t="shared" si="17"/>
        <v>5.72123963577E-2</v>
      </c>
    </row>
    <row r="76" spans="1:14" x14ac:dyDescent="0.25">
      <c r="A76" s="18" t="s">
        <v>17</v>
      </c>
      <c r="B76" s="14" t="s">
        <v>7</v>
      </c>
      <c r="C76" s="73" t="s">
        <v>58</v>
      </c>
      <c r="D76" s="51" t="s">
        <v>34</v>
      </c>
      <c r="E76" s="169" t="s">
        <v>442</v>
      </c>
      <c r="F76" s="75" t="s">
        <v>139</v>
      </c>
      <c r="G76" s="50" t="s">
        <v>265</v>
      </c>
      <c r="H76" s="107">
        <f>VLOOKUP(F76,POBLACIÓN_2021!$E$5:$G$129,3,FALSE)</f>
        <v>10101</v>
      </c>
      <c r="I76" s="108">
        <f>VLOOKUP(F76,'PIB Municipios 2021'!$F$8:$AQ$132,37,FALSE)</f>
        <v>151.64264301513728</v>
      </c>
      <c r="J76" s="109">
        <f t="shared" si="13"/>
        <v>15012.636671135262</v>
      </c>
      <c r="K76" s="110">
        <f t="shared" si="14"/>
        <v>4.176456974132841</v>
      </c>
      <c r="L76" s="125">
        <f t="shared" si="15"/>
        <v>2.2982086016035519E-2</v>
      </c>
      <c r="M76" s="125">
        <f t="shared" si="16"/>
        <v>1.1506296603491886E-2</v>
      </c>
      <c r="N76" s="125">
        <f t="shared" si="17"/>
        <v>2.624392887296401E-2</v>
      </c>
    </row>
    <row r="77" spans="1:14" x14ac:dyDescent="0.25">
      <c r="A77" s="18" t="s">
        <v>17</v>
      </c>
      <c r="B77" s="14" t="s">
        <v>7</v>
      </c>
      <c r="C77" s="73" t="s">
        <v>58</v>
      </c>
      <c r="D77" s="51" t="s">
        <v>34</v>
      </c>
      <c r="E77" s="169" t="s">
        <v>442</v>
      </c>
      <c r="F77" s="75" t="s">
        <v>140</v>
      </c>
      <c r="G77" s="50" t="s">
        <v>266</v>
      </c>
      <c r="H77" s="107">
        <f>VLOOKUP(F77,POBLACIÓN_2021!$E$5:$G$129,3,FALSE)</f>
        <v>37193</v>
      </c>
      <c r="I77" s="108">
        <f>VLOOKUP(F77,'PIB Municipios 2021'!$F$8:$AQ$132,37,FALSE)</f>
        <v>1302.5610440192258</v>
      </c>
      <c r="J77" s="109">
        <f t="shared" si="13"/>
        <v>35021.671928030162</v>
      </c>
      <c r="K77" s="110">
        <f t="shared" si="14"/>
        <v>4.5443368753792148</v>
      </c>
      <c r="L77" s="125">
        <f t="shared" si="15"/>
        <v>4.6777671897548015E-2</v>
      </c>
      <c r="M77" s="125">
        <f t="shared" si="16"/>
        <v>6.7918872159774366E-2</v>
      </c>
      <c r="N77" s="125">
        <f t="shared" si="17"/>
        <v>4.2386624130086231E-2</v>
      </c>
    </row>
    <row r="78" spans="1:14" x14ac:dyDescent="0.25">
      <c r="A78" s="18" t="s">
        <v>17</v>
      </c>
      <c r="B78" s="14" t="s">
        <v>7</v>
      </c>
      <c r="C78" s="73" t="s">
        <v>59</v>
      </c>
      <c r="D78" s="51" t="s">
        <v>35</v>
      </c>
      <c r="E78" s="169" t="s">
        <v>443</v>
      </c>
      <c r="F78" s="75" t="s">
        <v>141</v>
      </c>
      <c r="G78" s="50" t="s">
        <v>267</v>
      </c>
      <c r="H78" s="107">
        <f>VLOOKUP(F78,POBLACIÓN_2021!$E$5:$G$129,3,FALSE)</f>
        <v>4771</v>
      </c>
      <c r="I78" s="108">
        <f>VLOOKUP(F78,'PIB Municipios 2021'!$F$8:$AQ$132,37,FALSE)</f>
        <v>91.956821043350686</v>
      </c>
      <c r="J78" s="109">
        <f t="shared" si="13"/>
        <v>19274.11885209614</v>
      </c>
      <c r="K78" s="110">
        <f t="shared" si="14"/>
        <v>4.2849745326934423</v>
      </c>
      <c r="L78" s="125">
        <f t="shared" si="15"/>
        <v>1.8559620630098708E-3</v>
      </c>
      <c r="M78" s="125">
        <f t="shared" si="16"/>
        <v>1.6224336100591933E-2</v>
      </c>
      <c r="N78" s="125">
        <f t="shared" si="17"/>
        <v>2.8603480605760728E-3</v>
      </c>
    </row>
    <row r="79" spans="1:14" x14ac:dyDescent="0.25">
      <c r="A79" s="18" t="s">
        <v>17</v>
      </c>
      <c r="B79" s="14" t="s">
        <v>7</v>
      </c>
      <c r="C79" s="73" t="s">
        <v>59</v>
      </c>
      <c r="D79" s="51" t="s">
        <v>35</v>
      </c>
      <c r="E79" s="169" t="s">
        <v>443</v>
      </c>
      <c r="F79" s="75" t="s">
        <v>142</v>
      </c>
      <c r="G79" s="50" t="s">
        <v>268</v>
      </c>
      <c r="H79" s="107">
        <f>VLOOKUP(F79,POBLACIÓN_2021!$E$5:$G$129,3,FALSE)</f>
        <v>4832</v>
      </c>
      <c r="I79" s="108">
        <f>VLOOKUP(F79,'PIB Municipios 2021'!$F$8:$AQ$132,37,FALSE)</f>
        <v>105.15468148743446</v>
      </c>
      <c r="J79" s="109">
        <f t="shared" si="13"/>
        <v>21762.144347565078</v>
      </c>
      <c r="K79" s="110">
        <f t="shared" si="14"/>
        <v>4.3377016866341949</v>
      </c>
      <c r="L79" s="125">
        <f t="shared" si="15"/>
        <v>9.3050636444355292E-5</v>
      </c>
      <c r="M79" s="125">
        <f t="shared" si="16"/>
        <v>5.5722689673914473E-3</v>
      </c>
      <c r="N79" s="125">
        <f t="shared" si="17"/>
        <v>5.701276402388932E-7</v>
      </c>
    </row>
    <row r="80" spans="1:14" x14ac:dyDescent="0.25">
      <c r="A80" s="18" t="s">
        <v>17</v>
      </c>
      <c r="B80" s="14" t="s">
        <v>7</v>
      </c>
      <c r="C80" s="73" t="s">
        <v>59</v>
      </c>
      <c r="D80" s="51" t="s">
        <v>35</v>
      </c>
      <c r="E80" s="169" t="s">
        <v>443</v>
      </c>
      <c r="F80" s="75" t="s">
        <v>143</v>
      </c>
      <c r="G80" s="50" t="s">
        <v>269</v>
      </c>
      <c r="H80" s="107">
        <f>VLOOKUP(F80,POBLACIÓN_2021!$E$5:$G$129,3,FALSE)</f>
        <v>22107</v>
      </c>
      <c r="I80" s="108">
        <f>VLOOKUP(F80,'PIB Municipios 2021'!$F$8:$AQ$132,37,FALSE)</f>
        <v>569.18114657529134</v>
      </c>
      <c r="J80" s="109">
        <f t="shared" si="13"/>
        <v>25746.647965589691</v>
      </c>
      <c r="K80" s="110">
        <f t="shared" si="14"/>
        <v>4.4107206949380258</v>
      </c>
      <c r="L80" s="125">
        <f t="shared" si="15"/>
        <v>6.8335491928364928E-3</v>
      </c>
      <c r="M80" s="125">
        <f t="shared" si="16"/>
        <v>2.6524152350083675E-6</v>
      </c>
      <c r="N80" s="125">
        <f t="shared" si="17"/>
        <v>5.2220770724835221E-3</v>
      </c>
    </row>
    <row r="81" spans="1:14" x14ac:dyDescent="0.25">
      <c r="A81" s="18" t="s">
        <v>17</v>
      </c>
      <c r="B81" s="14" t="s">
        <v>7</v>
      </c>
      <c r="C81" s="73" t="s">
        <v>59</v>
      </c>
      <c r="D81" s="51" t="s">
        <v>35</v>
      </c>
      <c r="E81" s="169" t="s">
        <v>443</v>
      </c>
      <c r="F81" s="75" t="s">
        <v>144</v>
      </c>
      <c r="G81" s="50" t="s">
        <v>270</v>
      </c>
      <c r="H81" s="107">
        <f>VLOOKUP(F81,POBLACIÓN_2021!$E$5:$G$129,3,FALSE)</f>
        <v>8844</v>
      </c>
      <c r="I81" s="108">
        <f>VLOOKUP(F81,'PIB Municipios 2021'!$F$8:$AQ$132,37,FALSE)</f>
        <v>184.90487276230581</v>
      </c>
      <c r="J81" s="109">
        <f t="shared" si="13"/>
        <v>20907.380457067597</v>
      </c>
      <c r="K81" s="110">
        <f t="shared" si="14"/>
        <v>4.3202996222816843</v>
      </c>
      <c r="L81" s="125">
        <f t="shared" si="15"/>
        <v>6.0152256364970467E-5</v>
      </c>
      <c r="M81" s="125">
        <f t="shared" si="16"/>
        <v>8.4731466037488122E-3</v>
      </c>
      <c r="N81" s="125">
        <f t="shared" si="17"/>
        <v>3.2968145419925667E-4</v>
      </c>
    </row>
    <row r="82" spans="1:14" x14ac:dyDescent="0.25">
      <c r="A82" s="18" t="s">
        <v>17</v>
      </c>
      <c r="B82" s="14" t="s">
        <v>7</v>
      </c>
      <c r="C82" s="73" t="s">
        <v>59</v>
      </c>
      <c r="D82" s="51" t="s">
        <v>35</v>
      </c>
      <c r="E82" s="169" t="s">
        <v>443</v>
      </c>
      <c r="F82" s="75" t="s">
        <v>145</v>
      </c>
      <c r="G82" s="50" t="s">
        <v>271</v>
      </c>
      <c r="H82" s="107">
        <f>VLOOKUP(F82,POBLACIÓN_2021!$E$5:$G$129,3,FALSE)</f>
        <v>9915</v>
      </c>
      <c r="I82" s="108">
        <f>VLOOKUP(F82,'PIB Municipios 2021'!$F$8:$AQ$132,37,FALSE)</f>
        <v>172.50721292433593</v>
      </c>
      <c r="J82" s="109">
        <f t="shared" si="13"/>
        <v>17398.6094729537</v>
      </c>
      <c r="K82" s="110">
        <f t="shared" si="14"/>
        <v>4.2405145401012891</v>
      </c>
      <c r="L82" s="125">
        <f t="shared" si="15"/>
        <v>7.6634040519905355E-3</v>
      </c>
      <c r="M82" s="125">
        <f t="shared" si="16"/>
        <v>2.9527191123084152E-2</v>
      </c>
      <c r="N82" s="125">
        <f t="shared" si="17"/>
        <v>9.5926773818523978E-3</v>
      </c>
    </row>
    <row r="83" spans="1:14" x14ac:dyDescent="0.25">
      <c r="A83" s="18" t="s">
        <v>17</v>
      </c>
      <c r="B83" s="14" t="s">
        <v>7</v>
      </c>
      <c r="C83" s="73" t="s">
        <v>59</v>
      </c>
      <c r="D83" s="51" t="s">
        <v>35</v>
      </c>
      <c r="E83" s="169" t="s">
        <v>443</v>
      </c>
      <c r="F83" s="75" t="s">
        <v>146</v>
      </c>
      <c r="G83" s="50" t="s">
        <v>272</v>
      </c>
      <c r="H83" s="107">
        <f>VLOOKUP(F83,POBLACIÓN_2021!$E$5:$G$129,3,FALSE)</f>
        <v>16056</v>
      </c>
      <c r="I83" s="108">
        <f>VLOOKUP(F83,'PIB Municipios 2021'!$F$8:$AQ$132,37,FALSE)</f>
        <v>1002.0779240733189</v>
      </c>
      <c r="J83" s="109">
        <f t="shared" si="13"/>
        <v>62411.430248711935</v>
      </c>
      <c r="K83" s="110">
        <f t="shared" si="14"/>
        <v>4.7952641351847287</v>
      </c>
      <c r="L83" s="125">
        <f t="shared" si="15"/>
        <v>0.21828399209155963</v>
      </c>
      <c r="M83" s="125">
        <f t="shared" si="16"/>
        <v>0.1466237567124665</v>
      </c>
      <c r="N83" s="125">
        <f t="shared" si="17"/>
        <v>0.20867298295229272</v>
      </c>
    </row>
    <row r="84" spans="1:14" x14ac:dyDescent="0.25">
      <c r="A84" s="18" t="s">
        <v>17</v>
      </c>
      <c r="B84" s="14" t="s">
        <v>7</v>
      </c>
      <c r="C84" s="73" t="s">
        <v>59</v>
      </c>
      <c r="D84" s="51" t="s">
        <v>35</v>
      </c>
      <c r="E84" s="169" t="s">
        <v>443</v>
      </c>
      <c r="F84" s="75" t="s">
        <v>147</v>
      </c>
      <c r="G84" s="50" t="s">
        <v>273</v>
      </c>
      <c r="H84" s="107">
        <f>VLOOKUP(F84,POBLACIÓN_2021!$E$5:$G$129,3,FALSE)</f>
        <v>15906</v>
      </c>
      <c r="I84" s="108">
        <f>VLOOKUP(F84,'PIB Municipios 2021'!$F$8:$AQ$132,37,FALSE)</f>
        <v>499.49482940218235</v>
      </c>
      <c r="J84" s="109">
        <f t="shared" si="13"/>
        <v>31402.918986683162</v>
      </c>
      <c r="K84" s="110">
        <f t="shared" si="14"/>
        <v>4.4969700188021751</v>
      </c>
      <c r="L84" s="125">
        <f t="shared" si="15"/>
        <v>2.853214477857954E-2</v>
      </c>
      <c r="M84" s="125">
        <f t="shared" si="16"/>
        <v>7.160662892176187E-3</v>
      </c>
      <c r="N84" s="125">
        <f t="shared" si="17"/>
        <v>2.512645492650575E-2</v>
      </c>
    </row>
    <row r="85" spans="1:14" x14ac:dyDescent="0.25">
      <c r="A85" s="18" t="s">
        <v>17</v>
      </c>
      <c r="B85" s="14" t="s">
        <v>7</v>
      </c>
      <c r="C85" s="73" t="s">
        <v>60</v>
      </c>
      <c r="D85" s="51" t="s">
        <v>36</v>
      </c>
      <c r="E85" s="169" t="s">
        <v>443</v>
      </c>
      <c r="F85" s="75" t="s">
        <v>148</v>
      </c>
      <c r="G85" s="50" t="s">
        <v>274</v>
      </c>
      <c r="H85" s="107">
        <f>VLOOKUP(F85,POBLACIÓN_2021!$E$5:$G$129,3,FALSE)</f>
        <v>15063</v>
      </c>
      <c r="I85" s="108">
        <f>VLOOKUP(F85,'PIB Municipios 2021'!$F$8:$AQ$132,37,FALSE)</f>
        <v>300.03395042639664</v>
      </c>
      <c r="J85" s="109">
        <f t="shared" si="13"/>
        <v>19918.605219836463</v>
      </c>
      <c r="K85" s="110">
        <f t="shared" si="14"/>
        <v>4.2992589241209958</v>
      </c>
      <c r="L85" s="125">
        <f t="shared" si="15"/>
        <v>8.292376481139936E-4</v>
      </c>
      <c r="M85" s="125">
        <f t="shared" si="16"/>
        <v>7.5419298443752964E-3</v>
      </c>
      <c r="N85" s="125">
        <f t="shared" si="17"/>
        <v>1.5364699146373203E-3</v>
      </c>
    </row>
    <row r="86" spans="1:14" x14ac:dyDescent="0.25">
      <c r="A86" s="18" t="s">
        <v>17</v>
      </c>
      <c r="B86" s="14" t="s">
        <v>7</v>
      </c>
      <c r="C86" s="73" t="s">
        <v>60</v>
      </c>
      <c r="D86" s="51" t="s">
        <v>36</v>
      </c>
      <c r="E86" s="169" t="s">
        <v>443</v>
      </c>
      <c r="F86" s="75" t="s">
        <v>149</v>
      </c>
      <c r="G86" s="50" t="s">
        <v>275</v>
      </c>
      <c r="H86" s="107">
        <f>VLOOKUP(F86,POBLACIÓN_2021!$E$5:$G$129,3,FALSE)</f>
        <v>5981</v>
      </c>
      <c r="I86" s="108">
        <f>VLOOKUP(F86,'PIB Municipios 2021'!$F$8:$AQ$132,37,FALSE)</f>
        <v>95.000044212844429</v>
      </c>
      <c r="J86" s="109">
        <f t="shared" si="13"/>
        <v>15883.638891965295</v>
      </c>
      <c r="K86" s="110">
        <f t="shared" si="14"/>
        <v>4.200950004996634</v>
      </c>
      <c r="L86" s="125">
        <f t="shared" si="15"/>
        <v>1.6155784197944622E-2</v>
      </c>
      <c r="M86" s="125">
        <f t="shared" si="16"/>
        <v>1.3143783465312478E-4</v>
      </c>
      <c r="N86" s="125">
        <f t="shared" si="17"/>
        <v>1.8908106187803808E-2</v>
      </c>
    </row>
    <row r="87" spans="1:14" x14ac:dyDescent="0.25">
      <c r="A87" s="18" t="s">
        <v>17</v>
      </c>
      <c r="B87" s="14" t="s">
        <v>7</v>
      </c>
      <c r="C87" s="73" t="s">
        <v>60</v>
      </c>
      <c r="D87" s="51" t="s">
        <v>36</v>
      </c>
      <c r="E87" s="169" t="s">
        <v>443</v>
      </c>
      <c r="F87" s="75" t="s">
        <v>150</v>
      </c>
      <c r="G87" s="50" t="s">
        <v>276</v>
      </c>
      <c r="H87" s="107">
        <f>VLOOKUP(F87,POBLACIÓN_2021!$E$5:$G$129,3,FALSE)</f>
        <v>13327</v>
      </c>
      <c r="I87" s="108">
        <f>VLOOKUP(F87,'PIB Municipios 2021'!$F$8:$AQ$132,37,FALSE)</f>
        <v>182.71213224426694</v>
      </c>
      <c r="J87" s="109">
        <f t="shared" si="13"/>
        <v>13709.922131332403</v>
      </c>
      <c r="K87" s="110">
        <f t="shared" si="14"/>
        <v>4.1370349881207531</v>
      </c>
      <c r="L87" s="125">
        <f t="shared" si="15"/>
        <v>3.6488801900856037E-2</v>
      </c>
      <c r="M87" s="125">
        <f t="shared" si="16"/>
        <v>5.682091778656668E-3</v>
      </c>
      <c r="N87" s="125">
        <f t="shared" si="17"/>
        <v>4.0570728013555289E-2</v>
      </c>
    </row>
    <row r="88" spans="1:14" x14ac:dyDescent="0.25">
      <c r="A88" s="18" t="s">
        <v>17</v>
      </c>
      <c r="B88" s="14" t="s">
        <v>7</v>
      </c>
      <c r="C88" s="73" t="s">
        <v>61</v>
      </c>
      <c r="D88" s="51" t="s">
        <v>37</v>
      </c>
      <c r="E88" s="169" t="s">
        <v>439</v>
      </c>
      <c r="F88" s="75" t="s">
        <v>151</v>
      </c>
      <c r="G88" s="50" t="s">
        <v>277</v>
      </c>
      <c r="H88" s="107">
        <f>VLOOKUP(F88,POBLACIÓN_2021!$E$5:$G$129,3,FALSE)</f>
        <v>63564</v>
      </c>
      <c r="I88" s="108">
        <f>VLOOKUP(F88,'PIB Municipios 2021'!$F$8:$AQ$132,37,FALSE)</f>
        <v>1322.5246276661342</v>
      </c>
      <c r="J88" s="109">
        <f t="shared" si="13"/>
        <v>20806.189473068625</v>
      </c>
      <c r="K88" s="110">
        <f t="shared" si="14"/>
        <v>4.3181925491039008</v>
      </c>
      <c r="L88" s="125">
        <f t="shared" si="15"/>
        <v>9.7276041884411353E-5</v>
      </c>
      <c r="M88" s="125">
        <f t="shared" si="16"/>
        <v>8.4865880361147475E-4</v>
      </c>
      <c r="N88" s="125">
        <f t="shared" si="17"/>
        <v>4.1063802458281024E-4</v>
      </c>
    </row>
    <row r="89" spans="1:14" x14ac:dyDescent="0.25">
      <c r="A89" s="18" t="s">
        <v>17</v>
      </c>
      <c r="B89" s="14" t="s">
        <v>7</v>
      </c>
      <c r="C89" s="73" t="s">
        <v>61</v>
      </c>
      <c r="D89" s="51" t="s">
        <v>37</v>
      </c>
      <c r="E89" s="169" t="s">
        <v>439</v>
      </c>
      <c r="F89" s="75" t="s">
        <v>152</v>
      </c>
      <c r="G89" s="50" t="s">
        <v>278</v>
      </c>
      <c r="H89" s="107">
        <f>VLOOKUP(F89,POBLACIÓN_2021!$E$5:$G$129,3,FALSE)</f>
        <v>25146</v>
      </c>
      <c r="I89" s="108">
        <f>VLOOKUP(F89,'PIB Municipios 2021'!$F$8:$AQ$132,37,FALSE)</f>
        <v>535.73952646663986</v>
      </c>
      <c r="J89" s="109">
        <f t="shared" si="13"/>
        <v>21305.15893051141</v>
      </c>
      <c r="K89" s="110">
        <f t="shared" si="14"/>
        <v>4.3284847782636096</v>
      </c>
      <c r="L89" s="125">
        <f t="shared" si="15"/>
        <v>1.84356373181774E-7</v>
      </c>
      <c r="M89" s="125">
        <f t="shared" si="16"/>
        <v>3.5492751027825742E-4</v>
      </c>
      <c r="N89" s="125">
        <f t="shared" si="17"/>
        <v>9.9440312149329778E-5</v>
      </c>
    </row>
    <row r="90" spans="1:14" x14ac:dyDescent="0.25">
      <c r="A90" s="18" t="s">
        <v>17</v>
      </c>
      <c r="B90" s="14" t="s">
        <v>7</v>
      </c>
      <c r="C90" s="73" t="s">
        <v>61</v>
      </c>
      <c r="D90" s="51" t="s">
        <v>37</v>
      </c>
      <c r="E90" s="169" t="s">
        <v>439</v>
      </c>
      <c r="F90" s="75" t="s">
        <v>153</v>
      </c>
      <c r="G90" s="50" t="s">
        <v>279</v>
      </c>
      <c r="H90" s="107">
        <f>VLOOKUP(F90,POBLACIÓN_2021!$E$5:$G$129,3,FALSE)</f>
        <v>37173</v>
      </c>
      <c r="I90" s="108">
        <f>VLOOKUP(F90,'PIB Municipios 2021'!$F$8:$AQ$132,37,FALSE)</f>
        <v>898.27571224894461</v>
      </c>
      <c r="J90" s="109">
        <f t="shared" si="13"/>
        <v>24164.735486749647</v>
      </c>
      <c r="K90" s="110">
        <f t="shared" si="14"/>
        <v>4.3831820456046842</v>
      </c>
      <c r="L90" s="125">
        <f t="shared" si="15"/>
        <v>3.0389458590312406E-3</v>
      </c>
      <c r="M90" s="125">
        <f t="shared" si="16"/>
        <v>1.2857780511372281E-3</v>
      </c>
      <c r="N90" s="125">
        <f t="shared" si="17"/>
        <v>2.0003516550240151E-3</v>
      </c>
    </row>
    <row r="91" spans="1:14" x14ac:dyDescent="0.25">
      <c r="A91" s="18" t="s">
        <v>17</v>
      </c>
      <c r="B91" s="14" t="s">
        <v>7</v>
      </c>
      <c r="C91" s="73" t="s">
        <v>61</v>
      </c>
      <c r="D91" s="51" t="s">
        <v>37</v>
      </c>
      <c r="E91" s="169" t="s">
        <v>439</v>
      </c>
      <c r="F91" s="75" t="s">
        <v>154</v>
      </c>
      <c r="G91" s="50" t="s">
        <v>280</v>
      </c>
      <c r="H91" s="107">
        <f>VLOOKUP(F91,POBLACIÓN_2021!$E$5:$G$129,3,FALSE)</f>
        <v>59073</v>
      </c>
      <c r="I91" s="108">
        <f>VLOOKUP(F91,'PIB Municipios 2021'!$F$8:$AQ$132,37,FALSE)</f>
        <v>1268.622609480708</v>
      </c>
      <c r="J91" s="109">
        <f t="shared" si="13"/>
        <v>21475.506737099993</v>
      </c>
      <c r="K91" s="110">
        <f t="shared" si="14"/>
        <v>4.3319434202578719</v>
      </c>
      <c r="L91" s="125">
        <f t="shared" si="15"/>
        <v>1.5116617131360419E-5</v>
      </c>
      <c r="M91" s="125">
        <f t="shared" si="16"/>
        <v>2.3657140532735871E-4</v>
      </c>
      <c r="N91" s="125">
        <f t="shared" si="17"/>
        <v>4.2423524314917136E-5</v>
      </c>
    </row>
    <row r="92" spans="1:14" x14ac:dyDescent="0.25">
      <c r="A92" s="18" t="s">
        <v>17</v>
      </c>
      <c r="B92" s="14" t="s">
        <v>7</v>
      </c>
      <c r="C92" s="73" t="s">
        <v>61</v>
      </c>
      <c r="D92" s="51" t="s">
        <v>37</v>
      </c>
      <c r="E92" s="169" t="s">
        <v>439</v>
      </c>
      <c r="F92" s="75" t="s">
        <v>155</v>
      </c>
      <c r="G92" s="50" t="s">
        <v>281</v>
      </c>
      <c r="H92" s="107">
        <f>VLOOKUP(F92,POBLACIÓN_2021!$E$5:$G$129,3,FALSE)</f>
        <v>69399</v>
      </c>
      <c r="I92" s="108">
        <f>VLOOKUP(F92,'PIB Municipios 2021'!$F$8:$AQ$132,37,FALSE)</f>
        <v>1189.2961913297015</v>
      </c>
      <c r="J92" s="109">
        <f t="shared" si="13"/>
        <v>17137.079660077256</v>
      </c>
      <c r="K92" s="110">
        <f t="shared" si="14"/>
        <v>4.2339368155117763</v>
      </c>
      <c r="L92" s="125">
        <f t="shared" si="15"/>
        <v>8.8583099890295267E-3</v>
      </c>
      <c r="M92" s="125">
        <f t="shared" si="16"/>
        <v>1.2856721223418379E-2</v>
      </c>
      <c r="N92" s="125">
        <f t="shared" si="17"/>
        <v>1.0924417668010104E-2</v>
      </c>
    </row>
    <row r="93" spans="1:14" x14ac:dyDescent="0.25">
      <c r="A93" s="18" t="s">
        <v>17</v>
      </c>
      <c r="B93" s="14" t="s">
        <v>7</v>
      </c>
      <c r="C93" s="73" t="s">
        <v>61</v>
      </c>
      <c r="D93" s="51" t="s">
        <v>37</v>
      </c>
      <c r="E93" s="169" t="s">
        <v>442</v>
      </c>
      <c r="F93" s="75" t="s">
        <v>156</v>
      </c>
      <c r="G93" s="50" t="s">
        <v>282</v>
      </c>
      <c r="H93" s="107">
        <f>VLOOKUP(F93,POBLACIÓN_2021!$E$5:$G$129,3,FALSE)</f>
        <v>22742</v>
      </c>
      <c r="I93" s="108">
        <f>VLOOKUP(F93,'PIB Municipios 2021'!$F$8:$AQ$132,37,FALSE)</f>
        <v>547.43182790592982</v>
      </c>
      <c r="J93" s="109">
        <f t="shared" si="13"/>
        <v>24071.40215926171</v>
      </c>
      <c r="K93" s="110">
        <f t="shared" si="14"/>
        <v>4.3815013886669743</v>
      </c>
      <c r="L93" s="125">
        <f t="shared" si="15"/>
        <v>2.8564725444779138E-3</v>
      </c>
      <c r="M93" s="125">
        <f t="shared" si="16"/>
        <v>1.1680735148837647E-3</v>
      </c>
      <c r="N93" s="125">
        <f t="shared" si="17"/>
        <v>1.8528405215461989E-3</v>
      </c>
    </row>
    <row r="94" spans="1:14" x14ac:dyDescent="0.25">
      <c r="A94" s="18" t="s">
        <v>17</v>
      </c>
      <c r="B94" s="14" t="s">
        <v>7</v>
      </c>
      <c r="C94" s="73" t="s">
        <v>61</v>
      </c>
      <c r="D94" s="51" t="s">
        <v>37</v>
      </c>
      <c r="E94" s="169" t="s">
        <v>443</v>
      </c>
      <c r="F94" s="75" t="s">
        <v>157</v>
      </c>
      <c r="G94" s="50" t="s">
        <v>283</v>
      </c>
      <c r="H94" s="107">
        <f>VLOOKUP(F94,POBLACIÓN_2021!$E$5:$G$129,3,FALSE)</f>
        <v>68960</v>
      </c>
      <c r="I94" s="108">
        <f>VLOOKUP(F94,'PIB Municipios 2021'!$F$8:$AQ$132,37,FALSE)</f>
        <v>1504.3136876821184</v>
      </c>
      <c r="J94" s="109">
        <f t="shared" si="13"/>
        <v>21814.293614879905</v>
      </c>
      <c r="K94" s="110">
        <f t="shared" si="14"/>
        <v>4.3387411543328449</v>
      </c>
      <c r="L94" s="125">
        <f t="shared" si="15"/>
        <v>1.1418511371426604E-4</v>
      </c>
      <c r="M94" s="125">
        <f t="shared" si="16"/>
        <v>7.3670358117892536E-5</v>
      </c>
      <c r="N94" s="125">
        <f t="shared" si="17"/>
        <v>8.0883205310082972E-8</v>
      </c>
    </row>
    <row r="95" spans="1:14" x14ac:dyDescent="0.25">
      <c r="A95" s="18" t="s">
        <v>17</v>
      </c>
      <c r="B95" s="14" t="s">
        <v>7</v>
      </c>
      <c r="C95" s="73" t="s">
        <v>61</v>
      </c>
      <c r="D95" s="51" t="s">
        <v>37</v>
      </c>
      <c r="E95" s="169" t="s">
        <v>439</v>
      </c>
      <c r="F95" s="75" t="s">
        <v>158</v>
      </c>
      <c r="G95" s="50" t="s">
        <v>284</v>
      </c>
      <c r="H95" s="107">
        <f>VLOOKUP(F95,POBLACIÓN_2021!$E$5:$G$129,3,FALSE)</f>
        <v>145242</v>
      </c>
      <c r="I95" s="108">
        <f>VLOOKUP(F95,'PIB Municipios 2021'!$F$8:$AQ$132,37,FALSE)</f>
        <v>5108.2540807223086</v>
      </c>
      <c r="J95" s="109">
        <f t="shared" si="13"/>
        <v>35170.639902523435</v>
      </c>
      <c r="K95" s="110">
        <f t="shared" si="14"/>
        <v>4.5461802700401934</v>
      </c>
      <c r="L95" s="125">
        <f t="shared" si="15"/>
        <v>4.7578454195376173E-2</v>
      </c>
      <c r="M95" s="125">
        <f t="shared" si="16"/>
        <v>3.9543697548703301E-2</v>
      </c>
      <c r="N95" s="125">
        <f t="shared" si="17"/>
        <v>4.314905886483672E-2</v>
      </c>
    </row>
    <row r="96" spans="1:14" x14ac:dyDescent="0.25">
      <c r="A96" s="18" t="s">
        <v>17</v>
      </c>
      <c r="B96" s="14" t="s">
        <v>7</v>
      </c>
      <c r="C96" s="73" t="s">
        <v>61</v>
      </c>
      <c r="D96" s="51" t="s">
        <v>37</v>
      </c>
      <c r="E96" s="169" t="s">
        <v>443</v>
      </c>
      <c r="F96" s="75" t="s">
        <v>159</v>
      </c>
      <c r="G96" s="50" t="s">
        <v>285</v>
      </c>
      <c r="H96" s="107">
        <f>VLOOKUP(F96,POBLACIÓN_2021!$E$5:$G$129,3,FALSE)</f>
        <v>22818</v>
      </c>
      <c r="I96" s="108">
        <f>VLOOKUP(F96,'PIB Municipios 2021'!$F$8:$AQ$132,37,FALSE)</f>
        <v>418.82619619102957</v>
      </c>
      <c r="J96" s="109">
        <f t="shared" si="13"/>
        <v>18355.079156412899</v>
      </c>
      <c r="K96" s="110">
        <f t="shared" si="14"/>
        <v>4.2637562617421683</v>
      </c>
      <c r="L96" s="125">
        <f t="shared" si="15"/>
        <v>4.1343805763937131E-3</v>
      </c>
      <c r="M96" s="125">
        <f t="shared" si="16"/>
        <v>6.9836167122924097E-3</v>
      </c>
      <c r="N96" s="125">
        <f t="shared" si="17"/>
        <v>5.5801636339206035E-3</v>
      </c>
    </row>
    <row r="97" spans="1:14" x14ac:dyDescent="0.25">
      <c r="A97" s="20" t="s">
        <v>18</v>
      </c>
      <c r="B97" s="14" t="s">
        <v>8</v>
      </c>
      <c r="C97" s="74" t="s">
        <v>62</v>
      </c>
      <c r="D97" s="51" t="s">
        <v>38</v>
      </c>
      <c r="E97" s="169" t="s">
        <v>441</v>
      </c>
      <c r="F97" s="75" t="s">
        <v>160</v>
      </c>
      <c r="G97" s="50" t="s">
        <v>286</v>
      </c>
      <c r="H97" s="107">
        <f>VLOOKUP(F97,POBLACIÓN_2021!$E$5:$G$129,3,FALSE)</f>
        <v>31768</v>
      </c>
      <c r="I97" s="108">
        <f>VLOOKUP(F97,'PIB Municipios 2021'!$F$8:$AQ$132,37,FALSE)</f>
        <v>626.10327287876544</v>
      </c>
      <c r="J97" s="109">
        <f t="shared" si="13"/>
        <v>19708.614734284987</v>
      </c>
      <c r="K97" s="110">
        <f t="shared" si="14"/>
        <v>4.2946560999568462</v>
      </c>
      <c r="L97" s="125">
        <f t="shared" si="15"/>
        <v>1.1155139683466356E-3</v>
      </c>
      <c r="M97" s="125">
        <f t="shared" si="16"/>
        <v>1.8035258552215947E-6</v>
      </c>
      <c r="N97" s="125">
        <f t="shared" si="17"/>
        <v>9.4043656064669379E-4</v>
      </c>
    </row>
    <row r="98" spans="1:14" x14ac:dyDescent="0.25">
      <c r="A98" s="20" t="s">
        <v>18</v>
      </c>
      <c r="B98" s="14" t="s">
        <v>8</v>
      </c>
      <c r="C98" s="74" t="s">
        <v>62</v>
      </c>
      <c r="D98" s="51" t="s">
        <v>38</v>
      </c>
      <c r="E98" s="169" t="s">
        <v>441</v>
      </c>
      <c r="F98" s="75" t="s">
        <v>161</v>
      </c>
      <c r="G98" s="50" t="s">
        <v>287</v>
      </c>
      <c r="H98" s="107">
        <f>VLOOKUP(F98,POBLACIÓN_2021!$E$5:$G$129,3,FALSE)</f>
        <v>5932</v>
      </c>
      <c r="I98" s="108">
        <f>VLOOKUP(F98,'PIB Municipios 2021'!$F$8:$AQ$132,37,FALSE)</f>
        <v>157.19229596365497</v>
      </c>
      <c r="J98" s="109">
        <f t="shared" si="13"/>
        <v>26499.038429476564</v>
      </c>
      <c r="K98" s="110">
        <f t="shared" si="14"/>
        <v>4.4232301149802415</v>
      </c>
      <c r="L98" s="125">
        <f t="shared" si="15"/>
        <v>9.0582243056831907E-3</v>
      </c>
      <c r="M98" s="125">
        <f t="shared" si="16"/>
        <v>1.618774285038042E-2</v>
      </c>
      <c r="N98" s="125">
        <f t="shared" si="17"/>
        <v>2.5357553767394386E-2</v>
      </c>
    </row>
    <row r="99" spans="1:14" x14ac:dyDescent="0.25">
      <c r="A99" s="20" t="s">
        <v>18</v>
      </c>
      <c r="B99" s="14" t="s">
        <v>8</v>
      </c>
      <c r="C99" s="74" t="s">
        <v>62</v>
      </c>
      <c r="D99" s="51" t="s">
        <v>38</v>
      </c>
      <c r="E99" s="169" t="s">
        <v>444</v>
      </c>
      <c r="F99" s="75" t="s">
        <v>162</v>
      </c>
      <c r="G99" s="50" t="s">
        <v>288</v>
      </c>
      <c r="H99" s="107">
        <f>VLOOKUP(F99,POBLACIÓN_2021!$E$5:$G$129,3,FALSE)</f>
        <v>25138</v>
      </c>
      <c r="I99" s="108">
        <f>VLOOKUP(F99,'PIB Municipios 2021'!$F$8:$AQ$132,37,FALSE)</f>
        <v>406.04778185185819</v>
      </c>
      <c r="J99" s="109">
        <f t="shared" si="13"/>
        <v>16152.748104537282</v>
      </c>
      <c r="K99" s="110">
        <f t="shared" si="14"/>
        <v>4.2082464204816823</v>
      </c>
      <c r="L99" s="125">
        <f t="shared" si="15"/>
        <v>1.4354194173825691E-2</v>
      </c>
      <c r="M99" s="125">
        <f t="shared" si="16"/>
        <v>7.700524708558633E-3</v>
      </c>
      <c r="N99" s="125">
        <f t="shared" si="17"/>
        <v>3.1072978074487196E-3</v>
      </c>
    </row>
    <row r="100" spans="1:14" x14ac:dyDescent="0.25">
      <c r="A100" s="20" t="s">
        <v>18</v>
      </c>
      <c r="B100" s="14" t="s">
        <v>8</v>
      </c>
      <c r="C100" s="74" t="s">
        <v>62</v>
      </c>
      <c r="D100" s="51" t="s">
        <v>38</v>
      </c>
      <c r="E100" s="169" t="s">
        <v>444</v>
      </c>
      <c r="F100" s="75" t="s">
        <v>163</v>
      </c>
      <c r="G100" s="50" t="s">
        <v>289</v>
      </c>
      <c r="H100" s="107">
        <f>VLOOKUP(F100,POBLACIÓN_2021!$E$5:$G$129,3,FALSE)</f>
        <v>11897</v>
      </c>
      <c r="I100" s="108">
        <f>VLOOKUP(F100,'PIB Municipios 2021'!$F$8:$AQ$132,37,FALSE)</f>
        <v>256.14658254541052</v>
      </c>
      <c r="J100" s="109">
        <f t="shared" si="13"/>
        <v>21530.350722485542</v>
      </c>
      <c r="K100" s="110">
        <f t="shared" si="14"/>
        <v>4.3330511043984776</v>
      </c>
      <c r="L100" s="125">
        <f t="shared" si="15"/>
        <v>2.4956953999026247E-5</v>
      </c>
      <c r="M100" s="125">
        <f t="shared" si="16"/>
        <v>1.3728544306419951E-3</v>
      </c>
      <c r="N100" s="125">
        <f t="shared" si="17"/>
        <v>4.7694966618506843E-3</v>
      </c>
    </row>
    <row r="101" spans="1:14" x14ac:dyDescent="0.25">
      <c r="A101" s="20" t="s">
        <v>18</v>
      </c>
      <c r="B101" s="14" t="s">
        <v>8</v>
      </c>
      <c r="C101" s="74" t="s">
        <v>62</v>
      </c>
      <c r="D101" s="51" t="s">
        <v>38</v>
      </c>
      <c r="E101" s="169" t="s">
        <v>441</v>
      </c>
      <c r="F101" s="75" t="s">
        <v>164</v>
      </c>
      <c r="G101" s="50" t="s">
        <v>290</v>
      </c>
      <c r="H101" s="107">
        <f>VLOOKUP(F101,POBLACIÓN_2021!$E$5:$G$129,3,FALSE)</f>
        <v>10885</v>
      </c>
      <c r="I101" s="108">
        <f>VLOOKUP(F101,'PIB Municipios 2021'!$F$8:$AQ$132,37,FALSE)</f>
        <v>180.98390898839511</v>
      </c>
      <c r="J101" s="109">
        <f t="shared" si="13"/>
        <v>16626.909415562255</v>
      </c>
      <c r="K101" s="110">
        <f t="shared" si="14"/>
        <v>4.2208115307285574</v>
      </c>
      <c r="L101" s="125">
        <f t="shared" si="15"/>
        <v>1.1501249824173731E-2</v>
      </c>
      <c r="M101" s="125">
        <f t="shared" si="16"/>
        <v>5.653163672108919E-3</v>
      </c>
      <c r="N101" s="125">
        <f t="shared" si="17"/>
        <v>1.8643423698515133E-3</v>
      </c>
    </row>
    <row r="102" spans="1:14" x14ac:dyDescent="0.25">
      <c r="A102" s="20" t="s">
        <v>18</v>
      </c>
      <c r="B102" s="14" t="s">
        <v>8</v>
      </c>
      <c r="C102" s="74" t="s">
        <v>63</v>
      </c>
      <c r="D102" s="51" t="s">
        <v>39</v>
      </c>
      <c r="E102" s="169" t="s">
        <v>445</v>
      </c>
      <c r="F102" s="75" t="s">
        <v>165</v>
      </c>
      <c r="G102" s="50" t="s">
        <v>291</v>
      </c>
      <c r="H102" s="107">
        <f>VLOOKUP(F102,POBLACIÓN_2021!$E$5:$G$129,3,FALSE)</f>
        <v>44885</v>
      </c>
      <c r="I102" s="108">
        <f>VLOOKUP(F102,'PIB Municipios 2021'!$F$8:$AQ$132,37,FALSE)</f>
        <v>638.62125586273305</v>
      </c>
      <c r="J102" s="109">
        <f t="shared" si="13"/>
        <v>14227.943764347399</v>
      </c>
      <c r="K102" s="110">
        <f t="shared" si="14"/>
        <v>4.1531421399772039</v>
      </c>
      <c r="L102" s="125">
        <f t="shared" si="15"/>
        <v>3.0594652328515142E-2</v>
      </c>
      <c r="M102" s="125">
        <f t="shared" si="16"/>
        <v>1.1106758862333584E-2</v>
      </c>
      <c r="N102" s="125">
        <f t="shared" si="17"/>
        <v>1.228715093155131E-2</v>
      </c>
    </row>
    <row r="103" spans="1:14" x14ac:dyDescent="0.25">
      <c r="A103" s="20" t="s">
        <v>18</v>
      </c>
      <c r="B103" s="14" t="s">
        <v>8</v>
      </c>
      <c r="C103" s="74" t="s">
        <v>63</v>
      </c>
      <c r="D103" s="51" t="s">
        <v>39</v>
      </c>
      <c r="E103" s="169" t="s">
        <v>445</v>
      </c>
      <c r="F103" s="75" t="s">
        <v>166</v>
      </c>
      <c r="G103" s="50" t="s">
        <v>292</v>
      </c>
      <c r="H103" s="107">
        <f>VLOOKUP(F103,POBLACIÓN_2021!$E$5:$G$129,3,FALSE)</f>
        <v>10444</v>
      </c>
      <c r="I103" s="108">
        <f>VLOOKUP(F103,'PIB Municipios 2021'!$F$8:$AQ$132,37,FALSE)</f>
        <v>189.04939656138782</v>
      </c>
      <c r="J103" s="109">
        <f t="shared" si="13"/>
        <v>18101.244404575624</v>
      </c>
      <c r="K103" s="110">
        <f t="shared" si="14"/>
        <v>4.257708432298096</v>
      </c>
      <c r="L103" s="125">
        <f t="shared" si="15"/>
        <v>4.9486973918224323E-3</v>
      </c>
      <c r="M103" s="125">
        <f t="shared" si="16"/>
        <v>6.7620437257209183E-7</v>
      </c>
      <c r="N103" s="125">
        <f t="shared" si="17"/>
        <v>3.9452588204465374E-5</v>
      </c>
    </row>
    <row r="104" spans="1:14" x14ac:dyDescent="0.25">
      <c r="A104" s="20" t="s">
        <v>18</v>
      </c>
      <c r="B104" s="14" t="s">
        <v>8</v>
      </c>
      <c r="C104" s="74" t="s">
        <v>63</v>
      </c>
      <c r="D104" s="51" t="s">
        <v>39</v>
      </c>
      <c r="E104" s="169" t="s">
        <v>445</v>
      </c>
      <c r="F104" s="75" t="s">
        <v>167</v>
      </c>
      <c r="G104" s="50" t="s">
        <v>293</v>
      </c>
      <c r="H104" s="107">
        <f>VLOOKUP(F104,POBLACIÓN_2021!$E$5:$G$129,3,FALSE)</f>
        <v>26721</v>
      </c>
      <c r="I104" s="108">
        <f>VLOOKUP(F104,'PIB Municipios 2021'!$F$8:$AQ$132,37,FALSE)</f>
        <v>511.83522323546435</v>
      </c>
      <c r="J104" s="109">
        <f t="shared" si="13"/>
        <v>19154.792980631875</v>
      </c>
      <c r="K104" s="110">
        <f t="shared" si="14"/>
        <v>4.2822774626174489</v>
      </c>
      <c r="L104" s="125">
        <f t="shared" si="15"/>
        <v>2.0956205446687136E-3</v>
      </c>
      <c r="M104" s="125">
        <f t="shared" si="16"/>
        <v>5.6390641876610066E-4</v>
      </c>
      <c r="N104" s="125">
        <f t="shared" si="17"/>
        <v>3.3444731518854598E-4</v>
      </c>
    </row>
    <row r="105" spans="1:14" x14ac:dyDescent="0.25">
      <c r="A105" s="20" t="s">
        <v>18</v>
      </c>
      <c r="B105" s="14" t="s">
        <v>8</v>
      </c>
      <c r="C105" s="74" t="s">
        <v>63</v>
      </c>
      <c r="D105" s="51" t="s">
        <v>39</v>
      </c>
      <c r="E105" s="169" t="s">
        <v>445</v>
      </c>
      <c r="F105" s="75" t="s">
        <v>168</v>
      </c>
      <c r="G105" s="50" t="s">
        <v>294</v>
      </c>
      <c r="H105" s="107">
        <f>VLOOKUP(F105,POBLACIÓN_2021!$E$5:$G$129,3,FALSE)</f>
        <v>5678</v>
      </c>
      <c r="I105" s="108">
        <f>VLOOKUP(F105,'PIB Municipios 2021'!$F$8:$AQ$132,37,FALSE)</f>
        <v>108.26317372309171</v>
      </c>
      <c r="J105" s="109">
        <f t="shared" si="13"/>
        <v>19067.131687758312</v>
      </c>
      <c r="K105" s="110">
        <f t="shared" si="14"/>
        <v>4.2802853660470328</v>
      </c>
      <c r="L105" s="125">
        <f t="shared" si="15"/>
        <v>2.2819771807765501E-3</v>
      </c>
      <c r="M105" s="125">
        <f t="shared" si="16"/>
        <v>4.7326337306574461E-4</v>
      </c>
      <c r="N105" s="125">
        <f t="shared" si="17"/>
        <v>2.6555323505934425E-4</v>
      </c>
    </row>
    <row r="106" spans="1:14" x14ac:dyDescent="0.25">
      <c r="A106" s="20" t="s">
        <v>18</v>
      </c>
      <c r="B106" s="14" t="s">
        <v>8</v>
      </c>
      <c r="C106" s="74" t="s">
        <v>63</v>
      </c>
      <c r="D106" s="51" t="s">
        <v>39</v>
      </c>
      <c r="E106" s="169" t="s">
        <v>445</v>
      </c>
      <c r="F106" s="75" t="s">
        <v>169</v>
      </c>
      <c r="G106" s="50" t="s">
        <v>295</v>
      </c>
      <c r="H106" s="107">
        <f>VLOOKUP(F106,POBLACIÓN_2021!$E$5:$G$129,3,FALSE)</f>
        <v>15060</v>
      </c>
      <c r="I106" s="108">
        <f>VLOOKUP(F106,'PIB Municipios 2021'!$F$8:$AQ$132,37,FALSE)</f>
        <v>314.09810392122694</v>
      </c>
      <c r="J106" s="109">
        <f t="shared" si="13"/>
        <v>20856.447803534327</v>
      </c>
      <c r="K106" s="110">
        <f t="shared" si="14"/>
        <v>4.3192403428877428</v>
      </c>
      <c r="L106" s="125">
        <f t="shared" si="15"/>
        <v>7.7705423234398011E-5</v>
      </c>
      <c r="M106" s="125">
        <f t="shared" si="16"/>
        <v>3.6856548184868447E-3</v>
      </c>
      <c r="N106" s="125">
        <f t="shared" si="17"/>
        <v>3.0526488074210621E-3</v>
      </c>
    </row>
    <row r="107" spans="1:14" x14ac:dyDescent="0.25">
      <c r="A107" s="20" t="s">
        <v>18</v>
      </c>
      <c r="B107" s="14" t="s">
        <v>8</v>
      </c>
      <c r="C107" s="74" t="s">
        <v>64</v>
      </c>
      <c r="D107" s="51" t="s">
        <v>40</v>
      </c>
      <c r="E107" s="169" t="s">
        <v>441</v>
      </c>
      <c r="F107" s="75" t="s">
        <v>170</v>
      </c>
      <c r="G107" s="50" t="s">
        <v>296</v>
      </c>
      <c r="H107" s="107">
        <f>VLOOKUP(F107,POBLACIÓN_2021!$E$5:$G$129,3,FALSE)</f>
        <v>16143</v>
      </c>
      <c r="I107" s="108">
        <f>VLOOKUP(F107,'PIB Municipios 2021'!$F$8:$AQ$132,37,FALSE)</f>
        <v>243.66116133229946</v>
      </c>
      <c r="J107" s="109">
        <f t="shared" si="13"/>
        <v>15093.920667304681</v>
      </c>
      <c r="K107" s="110">
        <f t="shared" si="14"/>
        <v>4.1788020630369642</v>
      </c>
      <c r="L107" s="125">
        <f t="shared" si="15"/>
        <v>2.2276561834333408E-2</v>
      </c>
      <c r="M107" s="125">
        <f t="shared" si="16"/>
        <v>1.1441224691262641E-2</v>
      </c>
      <c r="N107" s="125">
        <f t="shared" si="17"/>
        <v>7.2569099507207415E-3</v>
      </c>
    </row>
    <row r="108" spans="1:14" x14ac:dyDescent="0.25">
      <c r="A108" s="20" t="s">
        <v>18</v>
      </c>
      <c r="B108" s="14" t="s">
        <v>8</v>
      </c>
      <c r="C108" s="74" t="s">
        <v>64</v>
      </c>
      <c r="D108" s="51" t="s">
        <v>40</v>
      </c>
      <c r="E108" s="169" t="s">
        <v>441</v>
      </c>
      <c r="F108" s="75" t="s">
        <v>171</v>
      </c>
      <c r="G108" s="50" t="s">
        <v>297</v>
      </c>
      <c r="H108" s="107">
        <f>VLOOKUP(F108,POBLACIÓN_2021!$E$5:$G$129,3,FALSE)</f>
        <v>22024</v>
      </c>
      <c r="I108" s="108">
        <f>VLOOKUP(F108,'PIB Municipios 2021'!$F$8:$AQ$132,37,FALSE)</f>
        <v>337.05390331174135</v>
      </c>
      <c r="J108" s="109">
        <f t="shared" si="13"/>
        <v>15303.936764971912</v>
      </c>
      <c r="K108" s="110">
        <f t="shared" si="14"/>
        <v>4.1848031625419457</v>
      </c>
      <c r="L108" s="125">
        <f t="shared" si="15"/>
        <v>2.0521206646209246E-2</v>
      </c>
      <c r="M108" s="125">
        <f t="shared" si="16"/>
        <v>1.0193438745046354E-2</v>
      </c>
      <c r="N108" s="125">
        <f t="shared" si="17"/>
        <v>6.2704858323068737E-3</v>
      </c>
    </row>
    <row r="109" spans="1:14" x14ac:dyDescent="0.25">
      <c r="A109" s="20" t="s">
        <v>18</v>
      </c>
      <c r="B109" s="14" t="s">
        <v>8</v>
      </c>
      <c r="C109" s="74" t="s">
        <v>64</v>
      </c>
      <c r="D109" s="51" t="s">
        <v>40</v>
      </c>
      <c r="E109" s="169" t="s">
        <v>445</v>
      </c>
      <c r="F109" s="75" t="s">
        <v>172</v>
      </c>
      <c r="G109" s="50" t="s">
        <v>298</v>
      </c>
      <c r="H109" s="107">
        <f>VLOOKUP(F109,POBLACIÓN_2021!$E$5:$G$129,3,FALSE)</f>
        <v>18544</v>
      </c>
      <c r="I109" s="108">
        <f>VLOOKUP(F109,'PIB Municipios 2021'!$F$8:$AQ$132,37,FALSE)</f>
        <v>351.77630177203901</v>
      </c>
      <c r="J109" s="109">
        <f t="shared" si="13"/>
        <v>18969.817826361035</v>
      </c>
      <c r="K109" s="110">
        <f t="shared" si="14"/>
        <v>4.2780631602304631</v>
      </c>
      <c r="L109" s="125">
        <f t="shared" si="15"/>
        <v>2.4992251223195589E-3</v>
      </c>
      <c r="M109" s="125">
        <f t="shared" si="16"/>
        <v>5.932948319756282E-5</v>
      </c>
      <c r="N109" s="125">
        <f t="shared" si="17"/>
        <v>1.9806617191979505E-4</v>
      </c>
    </row>
    <row r="110" spans="1:14" x14ac:dyDescent="0.25">
      <c r="A110" s="20" t="s">
        <v>18</v>
      </c>
      <c r="B110" s="14" t="s">
        <v>8</v>
      </c>
      <c r="C110" s="74" t="s">
        <v>64</v>
      </c>
      <c r="D110" s="51" t="s">
        <v>40</v>
      </c>
      <c r="E110" s="169" t="s">
        <v>441</v>
      </c>
      <c r="F110" s="75" t="s">
        <v>173</v>
      </c>
      <c r="G110" s="50" t="s">
        <v>299</v>
      </c>
      <c r="H110" s="107">
        <f>VLOOKUP(F110,POBLACIÓN_2021!$E$5:$G$129,3,FALSE)</f>
        <v>31355</v>
      </c>
      <c r="I110" s="108">
        <f>VLOOKUP(F110,'PIB Municipios 2021'!$F$8:$AQ$132,37,FALSE)</f>
        <v>994.72106245879922</v>
      </c>
      <c r="J110" s="109">
        <f t="shared" si="13"/>
        <v>31724.479746732552</v>
      </c>
      <c r="K110" s="110">
        <f t="shared" si="14"/>
        <v>4.5013945087816873</v>
      </c>
      <c r="L110" s="125">
        <f t="shared" si="15"/>
        <v>3.0046442870685933E-2</v>
      </c>
      <c r="M110" s="125">
        <f t="shared" si="16"/>
        <v>4.6495772978331115E-2</v>
      </c>
      <c r="N110" s="125">
        <f t="shared" si="17"/>
        <v>5.6361108836834539E-2</v>
      </c>
    </row>
    <row r="111" spans="1:14" x14ac:dyDescent="0.25">
      <c r="A111" s="20" t="s">
        <v>18</v>
      </c>
      <c r="B111" s="14" t="s">
        <v>8</v>
      </c>
      <c r="C111" s="74" t="s">
        <v>65</v>
      </c>
      <c r="D111" s="51" t="s">
        <v>41</v>
      </c>
      <c r="E111" s="169" t="s">
        <v>444</v>
      </c>
      <c r="F111" s="75" t="s">
        <v>174</v>
      </c>
      <c r="G111" s="50" t="s">
        <v>300</v>
      </c>
      <c r="H111" s="107">
        <f>VLOOKUP(F111,POBLACIÓN_2021!$E$5:$G$129,3,FALSE)</f>
        <v>4720</v>
      </c>
      <c r="I111" s="108">
        <f>VLOOKUP(F111,'PIB Municipios 2021'!$F$8:$AQ$132,37,FALSE)</f>
        <v>75.017786713896925</v>
      </c>
      <c r="J111" s="109">
        <f t="shared" si="13"/>
        <v>15893.598880062906</v>
      </c>
      <c r="K111" s="110">
        <f t="shared" si="14"/>
        <v>4.2012222481691399</v>
      </c>
      <c r="L111" s="125">
        <f t="shared" si="15"/>
        <v>1.6086651156423538E-2</v>
      </c>
      <c r="M111" s="125">
        <f t="shared" si="16"/>
        <v>1.4698514841875038E-3</v>
      </c>
      <c r="N111" s="125">
        <f t="shared" si="17"/>
        <v>3.9397356642798297E-3</v>
      </c>
    </row>
    <row r="112" spans="1:14" x14ac:dyDescent="0.25">
      <c r="A112" s="20" t="s">
        <v>18</v>
      </c>
      <c r="B112" s="14" t="s">
        <v>8</v>
      </c>
      <c r="C112" s="74" t="s">
        <v>65</v>
      </c>
      <c r="D112" s="51" t="s">
        <v>41</v>
      </c>
      <c r="E112" s="169" t="s">
        <v>444</v>
      </c>
      <c r="F112" s="75" t="s">
        <v>175</v>
      </c>
      <c r="G112" s="50" t="s">
        <v>301</v>
      </c>
      <c r="H112" s="107">
        <f>VLOOKUP(F112,POBLACIÓN_2021!$E$5:$G$129,3,FALSE)</f>
        <v>13919</v>
      </c>
      <c r="I112" s="108">
        <f>VLOOKUP(F112,'PIB Municipios 2021'!$F$8:$AQ$132,37,FALSE)</f>
        <v>363.3226774497852</v>
      </c>
      <c r="J112" s="109">
        <f t="shared" si="13"/>
        <v>26102.642247990891</v>
      </c>
      <c r="K112" s="110">
        <f t="shared" si="14"/>
        <v>4.4166844711559667</v>
      </c>
      <c r="L112" s="125">
        <f t="shared" si="15"/>
        <v>7.8551103301638409E-3</v>
      </c>
      <c r="M112" s="125">
        <f t="shared" si="16"/>
        <v>3.1372762877918313E-2</v>
      </c>
      <c r="N112" s="125">
        <f t="shared" si="17"/>
        <v>2.331573533387293E-2</v>
      </c>
    </row>
    <row r="113" spans="1:14" x14ac:dyDescent="0.25">
      <c r="A113" s="20" t="s">
        <v>18</v>
      </c>
      <c r="B113" s="14" t="s">
        <v>8</v>
      </c>
      <c r="C113" s="74" t="s">
        <v>65</v>
      </c>
      <c r="D113" s="51" t="s">
        <v>41</v>
      </c>
      <c r="E113" s="169" t="s">
        <v>444</v>
      </c>
      <c r="F113" s="75" t="s">
        <v>176</v>
      </c>
      <c r="G113" s="50" t="s">
        <v>302</v>
      </c>
      <c r="H113" s="107">
        <f>VLOOKUP(F113,POBLACIÓN_2021!$E$5:$G$129,3,FALSE)</f>
        <v>8593</v>
      </c>
      <c r="I113" s="108">
        <f>VLOOKUP(F113,'PIB Municipios 2021'!$F$8:$AQ$132,37,FALSE)</f>
        <v>146.6935432892725</v>
      </c>
      <c r="J113" s="109">
        <f t="shared" si="13"/>
        <v>17071.283985717735</v>
      </c>
      <c r="K113" s="110">
        <f t="shared" si="14"/>
        <v>4.2322661870163767</v>
      </c>
      <c r="L113" s="125">
        <f t="shared" si="15"/>
        <v>9.175575403247661E-3</v>
      </c>
      <c r="M113" s="125">
        <f t="shared" si="16"/>
        <v>5.3212696709493339E-5</v>
      </c>
      <c r="N113" s="125">
        <f t="shared" si="17"/>
        <v>1.006372509605576E-3</v>
      </c>
    </row>
    <row r="114" spans="1:14" x14ac:dyDescent="0.25">
      <c r="A114" s="20" t="s">
        <v>18</v>
      </c>
      <c r="B114" s="14" t="s">
        <v>8</v>
      </c>
      <c r="C114" s="74" t="s">
        <v>65</v>
      </c>
      <c r="D114" s="51" t="s">
        <v>41</v>
      </c>
      <c r="E114" s="169" t="s">
        <v>444</v>
      </c>
      <c r="F114" s="75" t="s">
        <v>177</v>
      </c>
      <c r="G114" s="50" t="s">
        <v>303</v>
      </c>
      <c r="H114" s="107">
        <f>VLOOKUP(F114,POBLACIÓN_2021!$E$5:$G$129,3,FALSE)</f>
        <v>6744</v>
      </c>
      <c r="I114" s="108">
        <f>VLOOKUP(F114,'PIB Municipios 2021'!$F$8:$AQ$132,37,FALSE)</f>
        <v>90.983750108585838</v>
      </c>
      <c r="J114" s="109">
        <f t="shared" si="13"/>
        <v>13491.066148959941</v>
      </c>
      <c r="K114" s="110">
        <f t="shared" si="14"/>
        <v>4.1300462717115058</v>
      </c>
      <c r="L114" s="125">
        <f t="shared" si="15"/>
        <v>3.9207619183607142E-2</v>
      </c>
      <c r="M114" s="125">
        <f t="shared" si="16"/>
        <v>1.1993451695293379E-2</v>
      </c>
      <c r="N114" s="125">
        <f t="shared" si="17"/>
        <v>1.7940804967935757E-2</v>
      </c>
    </row>
    <row r="115" spans="1:14" x14ac:dyDescent="0.25">
      <c r="A115" s="20" t="s">
        <v>18</v>
      </c>
      <c r="B115" s="14" t="s">
        <v>8</v>
      </c>
      <c r="C115" s="74" t="s">
        <v>65</v>
      </c>
      <c r="D115" s="51" t="s">
        <v>41</v>
      </c>
      <c r="E115" s="169" t="s">
        <v>444</v>
      </c>
      <c r="F115" s="75" t="s">
        <v>178</v>
      </c>
      <c r="G115" s="50" t="s">
        <v>304</v>
      </c>
      <c r="H115" s="107">
        <f>VLOOKUP(F115,POBLACIÓN_2021!$E$5:$G$129,3,FALSE)</f>
        <v>8870</v>
      </c>
      <c r="I115" s="108">
        <f>VLOOKUP(F115,'PIB Municipios 2021'!$F$8:$AQ$132,37,FALSE)</f>
        <v>114.27664889857613</v>
      </c>
      <c r="J115" s="109">
        <f t="shared" si="13"/>
        <v>12883.500439523801</v>
      </c>
      <c r="K115" s="110">
        <f t="shared" si="14"/>
        <v>4.1100338766130058</v>
      </c>
      <c r="L115" s="125">
        <f t="shared" si="15"/>
        <v>4.7533389392417726E-2</v>
      </c>
      <c r="M115" s="125">
        <f t="shared" si="16"/>
        <v>1.6777247287337937E-2</v>
      </c>
      <c r="N115" s="125">
        <f t="shared" si="17"/>
        <v>2.3702353010828073E-2</v>
      </c>
    </row>
    <row r="116" spans="1:14" x14ac:dyDescent="0.25">
      <c r="A116" s="20" t="s">
        <v>18</v>
      </c>
      <c r="B116" s="14" t="s">
        <v>8</v>
      </c>
      <c r="C116" s="74" t="s">
        <v>65</v>
      </c>
      <c r="D116" s="51" t="s">
        <v>41</v>
      </c>
      <c r="E116" s="169" t="s">
        <v>444</v>
      </c>
      <c r="F116" s="75" t="s">
        <v>179</v>
      </c>
      <c r="G116" s="50" t="s">
        <v>305</v>
      </c>
      <c r="H116" s="107">
        <f>VLOOKUP(F116,POBLACIÓN_2021!$E$5:$G$129,3,FALSE)</f>
        <v>27608</v>
      </c>
      <c r="I116" s="108">
        <f>VLOOKUP(F116,'PIB Municipios 2021'!$F$8:$AQ$132,37,FALSE)</f>
        <v>357.15318116346305</v>
      </c>
      <c r="J116" s="109">
        <f t="shared" si="13"/>
        <v>12936.582916671367</v>
      </c>
      <c r="K116" s="110">
        <f t="shared" si="14"/>
        <v>4.111819576455404</v>
      </c>
      <c r="L116" s="125">
        <f t="shared" si="15"/>
        <v>4.6757936077680869E-2</v>
      </c>
      <c r="M116" s="125">
        <f t="shared" si="16"/>
        <v>1.63178432752361E-2</v>
      </c>
      <c r="N116" s="125">
        <f t="shared" si="17"/>
        <v>2.3155704449096384E-2</v>
      </c>
    </row>
    <row r="117" spans="1:14" x14ac:dyDescent="0.25">
      <c r="A117" s="20" t="s">
        <v>18</v>
      </c>
      <c r="B117" s="14" t="s">
        <v>8</v>
      </c>
      <c r="C117" s="74" t="s">
        <v>65</v>
      </c>
      <c r="D117" s="51" t="s">
        <v>41</v>
      </c>
      <c r="E117" s="169" t="s">
        <v>444</v>
      </c>
      <c r="F117" s="75" t="s">
        <v>180</v>
      </c>
      <c r="G117" s="50" t="s">
        <v>306</v>
      </c>
      <c r="H117" s="107">
        <f>VLOOKUP(F117,POBLACIÓN_2021!$E$5:$G$129,3,FALSE)</f>
        <v>16452</v>
      </c>
      <c r="I117" s="108">
        <f>VLOOKUP(F117,'PIB Municipios 2021'!$F$8:$AQ$132,37,FALSE)</f>
        <v>291.50099268387203</v>
      </c>
      <c r="J117" s="109">
        <f t="shared" si="13"/>
        <v>17718.27089009677</v>
      </c>
      <c r="K117" s="110">
        <f t="shared" si="14"/>
        <v>4.2484213372163646</v>
      </c>
      <c r="L117" s="125">
        <f t="shared" si="15"/>
        <v>6.3415856839857988E-3</v>
      </c>
      <c r="M117" s="125">
        <f t="shared" si="16"/>
        <v>7.850751869120396E-5</v>
      </c>
      <c r="N117" s="125">
        <f t="shared" si="17"/>
        <v>2.4236961764020635E-4</v>
      </c>
    </row>
    <row r="118" spans="1:14" x14ac:dyDescent="0.25">
      <c r="A118" s="20" t="s">
        <v>18</v>
      </c>
      <c r="B118" s="14" t="s">
        <v>8</v>
      </c>
      <c r="C118" s="74" t="s">
        <v>65</v>
      </c>
      <c r="D118" s="51" t="s">
        <v>41</v>
      </c>
      <c r="E118" s="169" t="s">
        <v>444</v>
      </c>
      <c r="F118" s="75" t="s">
        <v>181</v>
      </c>
      <c r="G118" s="50" t="s">
        <v>307</v>
      </c>
      <c r="H118" s="107">
        <f>VLOOKUP(F118,POBLACIÓN_2021!$E$5:$G$129,3,FALSE)</f>
        <v>6328</v>
      </c>
      <c r="I118" s="108">
        <f>VLOOKUP(F118,'PIB Municipios 2021'!$F$8:$AQ$132,37,FALSE)</f>
        <v>128.94641171892277</v>
      </c>
      <c r="J118" s="109">
        <f t="shared" si="13"/>
        <v>20377.119424608529</v>
      </c>
      <c r="K118" s="110">
        <f t="shared" si="14"/>
        <v>4.3091427907392479</v>
      </c>
      <c r="L118" s="125">
        <f t="shared" si="15"/>
        <v>3.5768719957202474E-4</v>
      </c>
      <c r="M118" s="125">
        <f t="shared" si="16"/>
        <v>4.8416408619326133E-3</v>
      </c>
      <c r="N118" s="125">
        <f t="shared" si="17"/>
        <v>2.0388140808740816E-3</v>
      </c>
    </row>
    <row r="119" spans="1:14" x14ac:dyDescent="0.25">
      <c r="A119" s="20" t="s">
        <v>18</v>
      </c>
      <c r="B119" s="14" t="s">
        <v>8</v>
      </c>
      <c r="C119" s="74" t="s">
        <v>65</v>
      </c>
      <c r="D119" s="51" t="s">
        <v>41</v>
      </c>
      <c r="E119" s="169" t="s">
        <v>444</v>
      </c>
      <c r="F119" s="75" t="s">
        <v>182</v>
      </c>
      <c r="G119" s="50" t="s">
        <v>308</v>
      </c>
      <c r="H119" s="107">
        <f>VLOOKUP(F119,POBLACIÓN_2021!$E$5:$G$129,3,FALSE)</f>
        <v>6572</v>
      </c>
      <c r="I119" s="108">
        <f>VLOOKUP(F119,'PIB Municipios 2021'!$F$8:$AQ$132,37,FALSE)</f>
        <v>163.72266634034682</v>
      </c>
      <c r="J119" s="109">
        <f t="shared" si="13"/>
        <v>24912.152516790447</v>
      </c>
      <c r="K119" s="110">
        <f t="shared" si="14"/>
        <v>4.396411254063068</v>
      </c>
      <c r="L119" s="125">
        <f t="shared" si="15"/>
        <v>4.6725213009416022E-3</v>
      </c>
      <c r="M119" s="125">
        <f t="shared" si="16"/>
        <v>2.4602036597267504E-2</v>
      </c>
      <c r="N119" s="125">
        <f t="shared" si="17"/>
        <v>1.7535504573702631E-2</v>
      </c>
    </row>
    <row r="120" spans="1:14" x14ac:dyDescent="0.25">
      <c r="A120" s="20" t="s">
        <v>19</v>
      </c>
      <c r="B120" s="14" t="s">
        <v>9</v>
      </c>
      <c r="C120" s="74" t="s">
        <v>66</v>
      </c>
      <c r="D120" s="50" t="s">
        <v>21</v>
      </c>
      <c r="E120" s="169" t="s">
        <v>439</v>
      </c>
      <c r="F120" s="75" t="s">
        <v>183</v>
      </c>
      <c r="G120" s="50" t="s">
        <v>309</v>
      </c>
      <c r="H120" s="107">
        <f>VLOOKUP(F120,POBLACIÓN_2021!$E$5:$G$129,3,FALSE)</f>
        <v>129751</v>
      </c>
      <c r="I120" s="108">
        <f>VLOOKUP(F120,'PIB Municipios 2021'!$F$8:$AQ$132,37,FALSE)</f>
        <v>2591.0733878696665</v>
      </c>
      <c r="J120" s="109">
        <f t="shared" si="13"/>
        <v>19969.583185252264</v>
      </c>
      <c r="K120" s="110">
        <f t="shared" si="14"/>
        <v>4.3003690001619352</v>
      </c>
      <c r="L120" s="125">
        <f t="shared" si="15"/>
        <v>7.6653733696151291E-4</v>
      </c>
      <c r="M120" s="125">
        <f t="shared" si="16"/>
        <v>1.3159876056764068E-3</v>
      </c>
      <c r="N120" s="125">
        <f t="shared" si="17"/>
        <v>2.0506878510610786E-2</v>
      </c>
    </row>
    <row r="121" spans="1:14" x14ac:dyDescent="0.25">
      <c r="A121" s="20" t="s">
        <v>19</v>
      </c>
      <c r="B121" s="14" t="s">
        <v>9</v>
      </c>
      <c r="C121" s="74" t="s">
        <v>66</v>
      </c>
      <c r="D121" s="50" t="s">
        <v>21</v>
      </c>
      <c r="E121" s="169" t="s">
        <v>439</v>
      </c>
      <c r="F121" s="75" t="s">
        <v>184</v>
      </c>
      <c r="G121" s="50" t="s">
        <v>310</v>
      </c>
      <c r="H121" s="107">
        <f>VLOOKUP(F121,POBLACIÓN_2021!$E$5:$G$129,3,FALSE)</f>
        <v>51947</v>
      </c>
      <c r="I121" s="108">
        <f>VLOOKUP(F121,'PIB Municipios 2021'!$F$8:$AQ$132,37,FALSE)</f>
        <v>1033.6993035342487</v>
      </c>
      <c r="J121" s="109">
        <f t="shared" si="13"/>
        <v>19899.114550103928</v>
      </c>
      <c r="K121" s="110">
        <f t="shared" si="14"/>
        <v>4.2988337520599931</v>
      </c>
      <c r="L121" s="125">
        <f t="shared" si="15"/>
        <v>8.5390534262252656E-4</v>
      </c>
      <c r="M121" s="125">
        <f t="shared" si="16"/>
        <v>1.2069576034154741E-3</v>
      </c>
      <c r="N121" s="125">
        <f t="shared" si="17"/>
        <v>2.0069533595526073E-2</v>
      </c>
    </row>
    <row r="122" spans="1:14" x14ac:dyDescent="0.25">
      <c r="A122" s="20" t="s">
        <v>19</v>
      </c>
      <c r="B122" s="14" t="s">
        <v>9</v>
      </c>
      <c r="C122" s="74" t="s">
        <v>66</v>
      </c>
      <c r="D122" s="50" t="s">
        <v>21</v>
      </c>
      <c r="E122" s="169" t="s">
        <v>439</v>
      </c>
      <c r="F122" s="75" t="s">
        <v>185</v>
      </c>
      <c r="G122" s="50" t="s">
        <v>311</v>
      </c>
      <c r="H122" s="107">
        <f>VLOOKUP(F122,POBLACIÓN_2021!$E$5:$G$129,3,FALSE)</f>
        <v>60775</v>
      </c>
      <c r="I122" s="108">
        <f>VLOOKUP(F122,'PIB Municipios 2021'!$F$8:$AQ$132,37,FALSE)</f>
        <v>883.64136082075504</v>
      </c>
      <c r="J122" s="109">
        <f t="shared" si="13"/>
        <v>14539.553448305307</v>
      </c>
      <c r="K122" s="110">
        <f t="shared" si="14"/>
        <v>4.1625510682895248</v>
      </c>
      <c r="L122" s="125">
        <f t="shared" si="15"/>
        <v>2.7391687407411231E-2</v>
      </c>
      <c r="M122" s="125">
        <f t="shared" si="16"/>
        <v>1.0310653559961058E-2</v>
      </c>
      <c r="N122" s="125">
        <f t="shared" si="17"/>
        <v>2.8990660071672236E-5</v>
      </c>
    </row>
    <row r="123" spans="1:14" x14ac:dyDescent="0.25">
      <c r="A123" s="20" t="s">
        <v>19</v>
      </c>
      <c r="B123" s="14" t="s">
        <v>9</v>
      </c>
      <c r="C123" s="74" t="s">
        <v>66</v>
      </c>
      <c r="D123" s="50" t="s">
        <v>21</v>
      </c>
      <c r="E123" s="169" t="s">
        <v>439</v>
      </c>
      <c r="F123" s="75" t="s">
        <v>186</v>
      </c>
      <c r="G123" s="50" t="s">
        <v>312</v>
      </c>
      <c r="H123" s="107">
        <f>VLOOKUP(F123,POBLACIÓN_2021!$E$5:$G$129,3,FALSE)</f>
        <v>14612</v>
      </c>
      <c r="I123" s="108">
        <f>VLOOKUP(F123,'PIB Municipios 2021'!$F$8:$AQ$132,37,FALSE)</f>
        <v>298.86900062743644</v>
      </c>
      <c r="J123" s="109">
        <f t="shared" si="13"/>
        <v>20453.668260842896</v>
      </c>
      <c r="K123" s="110">
        <f t="shared" si="14"/>
        <v>4.3107712078238523</v>
      </c>
      <c r="L123" s="125">
        <f t="shared" si="15"/>
        <v>2.9874367435729973E-4</v>
      </c>
      <c r="M123" s="125">
        <f t="shared" si="16"/>
        <v>2.1789058066507554E-3</v>
      </c>
      <c r="N123" s="125">
        <f t="shared" si="17"/>
        <v>2.3594323090987097E-2</v>
      </c>
    </row>
    <row r="124" spans="1:14" x14ac:dyDescent="0.25">
      <c r="A124" s="20" t="s">
        <v>19</v>
      </c>
      <c r="B124" s="14" t="s">
        <v>9</v>
      </c>
      <c r="C124" s="74" t="s">
        <v>66</v>
      </c>
      <c r="D124" s="50" t="s">
        <v>21</v>
      </c>
      <c r="E124" s="169" t="s">
        <v>446</v>
      </c>
      <c r="F124" s="75" t="s">
        <v>187</v>
      </c>
      <c r="G124" s="50" t="s">
        <v>313</v>
      </c>
      <c r="H124" s="107">
        <f>VLOOKUP(F124,POBLACIÓN_2021!$E$5:$G$129,3,FALSE)</f>
        <v>132236</v>
      </c>
      <c r="I124" s="108">
        <f>VLOOKUP(F124,'PIB Municipios 2021'!$F$8:$AQ$132,37,FALSE)</f>
        <v>2340.383130038012</v>
      </c>
      <c r="J124" s="109">
        <f t="shared" si="13"/>
        <v>17698.532396911673</v>
      </c>
      <c r="K124" s="110">
        <f t="shared" si="14"/>
        <v>4.2479372551556862</v>
      </c>
      <c r="L124" s="125">
        <f t="shared" si="15"/>
        <v>6.4189188723598719E-3</v>
      </c>
      <c r="M124" s="125">
        <f t="shared" si="16"/>
        <v>2.609905368791799E-4</v>
      </c>
      <c r="N124" s="125">
        <f t="shared" si="17"/>
        <v>8.2392808405501086E-3</v>
      </c>
    </row>
    <row r="125" spans="1:14" x14ac:dyDescent="0.25">
      <c r="A125" s="20" t="s">
        <v>19</v>
      </c>
      <c r="B125" s="14" t="s">
        <v>9</v>
      </c>
      <c r="C125" s="74" t="s">
        <v>67</v>
      </c>
      <c r="D125" s="51" t="s">
        <v>5</v>
      </c>
      <c r="E125" s="169" t="s">
        <v>439</v>
      </c>
      <c r="F125" s="75" t="s">
        <v>188</v>
      </c>
      <c r="G125" s="50" t="s">
        <v>314</v>
      </c>
      <c r="H125" s="107">
        <f>VLOOKUP(F125,POBLACIÓN_2021!$E$5:$G$129,3,FALSE)</f>
        <v>30984</v>
      </c>
      <c r="I125" s="108">
        <f>VLOOKUP(F125,'PIB Municipios 2021'!$F$8:$AQ$132,37,FALSE)</f>
        <v>340.23198753818377</v>
      </c>
      <c r="J125" s="109">
        <f t="shared" si="13"/>
        <v>10980.892962115407</v>
      </c>
      <c r="K125" s="110">
        <f t="shared" si="14"/>
        <v>4.0406376582152221</v>
      </c>
      <c r="L125" s="125">
        <f t="shared" si="15"/>
        <v>8.2608964531425688E-2</v>
      </c>
      <c r="M125" s="125">
        <f t="shared" si="16"/>
        <v>1.6486901620356138E-3</v>
      </c>
      <c r="N125" s="125">
        <f t="shared" si="17"/>
        <v>1.3579034066464787E-2</v>
      </c>
    </row>
    <row r="126" spans="1:14" x14ac:dyDescent="0.25">
      <c r="A126" s="20" t="s">
        <v>19</v>
      </c>
      <c r="B126" s="14" t="s">
        <v>9</v>
      </c>
      <c r="C126" s="74" t="s">
        <v>67</v>
      </c>
      <c r="D126" s="51" t="s">
        <v>5</v>
      </c>
      <c r="E126" s="169" t="s">
        <v>439</v>
      </c>
      <c r="F126" s="75" t="s">
        <v>189</v>
      </c>
      <c r="G126" s="50" t="s">
        <v>315</v>
      </c>
      <c r="H126" s="107">
        <f>VLOOKUP(F126,POBLACIÓN_2021!$E$5:$G$129,3,FALSE)</f>
        <v>44811</v>
      </c>
      <c r="I126" s="108">
        <f>VLOOKUP(F126,'PIB Municipios 2021'!$F$8:$AQ$132,37,FALSE)</f>
        <v>655.00944100974425</v>
      </c>
      <c r="J126" s="109">
        <f t="shared" si="13"/>
        <v>14617.157416923172</v>
      </c>
      <c r="K126" s="110">
        <f t="shared" si="14"/>
        <v>4.1648629240462904</v>
      </c>
      <c r="L126" s="125">
        <f t="shared" si="15"/>
        <v>2.6631787750200558E-2</v>
      </c>
      <c r="M126" s="125">
        <f t="shared" si="16"/>
        <v>6.9925050893949285E-3</v>
      </c>
      <c r="N126" s="125">
        <f t="shared" si="17"/>
        <v>5.9230775670834475E-5</v>
      </c>
    </row>
    <row r="127" spans="1:14" x14ac:dyDescent="0.25">
      <c r="A127" s="20" t="s">
        <v>19</v>
      </c>
      <c r="B127" s="14" t="s">
        <v>9</v>
      </c>
      <c r="C127" s="74" t="s">
        <v>67</v>
      </c>
      <c r="D127" s="51" t="s">
        <v>5</v>
      </c>
      <c r="E127" s="169" t="s">
        <v>439</v>
      </c>
      <c r="F127" s="75" t="s">
        <v>190</v>
      </c>
      <c r="G127" s="50" t="s">
        <v>316</v>
      </c>
      <c r="H127" s="107">
        <f>VLOOKUP(F127,POBLACIÓN_2021!$E$5:$G$129,3,FALSE)</f>
        <v>21279</v>
      </c>
      <c r="I127" s="108">
        <f>VLOOKUP(F127,'PIB Municipios 2021'!$F$8:$AQ$132,37,FALSE)</f>
        <v>260.39001101837624</v>
      </c>
      <c r="J127" s="109">
        <f t="shared" si="13"/>
        <v>12236.947742768751</v>
      </c>
      <c r="K127" s="110">
        <f t="shared" si="14"/>
        <v>4.0876731054093458</v>
      </c>
      <c r="L127" s="125">
        <f t="shared" si="15"/>
        <v>5.7783652770468839E-2</v>
      </c>
      <c r="M127" s="125">
        <f t="shared" si="16"/>
        <v>4.1362666233589444E-5</v>
      </c>
      <c r="N127" s="125">
        <f t="shared" si="17"/>
        <v>4.829369521478063E-3</v>
      </c>
    </row>
    <row r="128" spans="1:14" x14ac:dyDescent="0.25">
      <c r="A128" s="20" t="s">
        <v>19</v>
      </c>
      <c r="B128" s="14" t="s">
        <v>9</v>
      </c>
      <c r="C128" s="74" t="s">
        <v>67</v>
      </c>
      <c r="D128" s="51" t="s">
        <v>5</v>
      </c>
      <c r="E128" s="169" t="s">
        <v>439</v>
      </c>
      <c r="F128" s="75" t="s">
        <v>191</v>
      </c>
      <c r="G128" s="50" t="s">
        <v>317</v>
      </c>
      <c r="H128" s="107">
        <f>VLOOKUP(F128,POBLACIÓN_2021!$E$5:$G$129,3,FALSE)</f>
        <v>32646</v>
      </c>
      <c r="I128" s="108">
        <f>VLOOKUP(F128,'PIB Municipios 2021'!$F$8:$AQ$132,37,FALSE)</f>
        <v>351.25554173741108</v>
      </c>
      <c r="J128" s="109">
        <f t="shared" si="13"/>
        <v>10759.527713576275</v>
      </c>
      <c r="K128" s="110">
        <f t="shared" si="14"/>
        <v>4.0317932085153805</v>
      </c>
      <c r="L128" s="125">
        <f t="shared" si="15"/>
        <v>8.7771292534013737E-2</v>
      </c>
      <c r="M128" s="125">
        <f t="shared" si="16"/>
        <v>2.4451556882372962E-3</v>
      </c>
      <c r="N128" s="125">
        <f t="shared" si="17"/>
        <v>1.5718530105592508E-2</v>
      </c>
    </row>
    <row r="129" spans="1:14" x14ac:dyDescent="0.25">
      <c r="A129" s="20" t="s">
        <v>19</v>
      </c>
      <c r="B129" s="14" t="s">
        <v>9</v>
      </c>
      <c r="C129" s="74" t="s">
        <v>68</v>
      </c>
      <c r="D129" s="51" t="s">
        <v>42</v>
      </c>
      <c r="E129" s="169" t="s">
        <v>439</v>
      </c>
      <c r="F129" s="75" t="s">
        <v>192</v>
      </c>
      <c r="G129" s="50" t="s">
        <v>318</v>
      </c>
      <c r="H129" s="107">
        <f>VLOOKUP(F129,POBLACIÓN_2021!$E$5:$G$129,3,FALSE)</f>
        <v>5316</v>
      </c>
      <c r="I129" s="108">
        <f>VLOOKUP(F129,'PIB Municipios 2021'!$F$8:$AQ$132,37,FALSE)</f>
        <v>50.003900300122375</v>
      </c>
      <c r="J129" s="109">
        <f t="shared" si="13"/>
        <v>9406.3017870809581</v>
      </c>
      <c r="K129" s="110">
        <f t="shared" si="14"/>
        <v>3.9734189083204843</v>
      </c>
      <c r="L129" s="125">
        <f t="shared" si="15"/>
        <v>0.12576704892858737</v>
      </c>
      <c r="M129" s="125">
        <f t="shared" si="16"/>
        <v>4.6626692748901735E-3</v>
      </c>
      <c r="N129" s="125">
        <f t="shared" si="17"/>
        <v>3.3763276944770083E-2</v>
      </c>
    </row>
    <row r="130" spans="1:14" ht="15.75" thickBot="1" x14ac:dyDescent="0.3">
      <c r="A130" s="48" t="s">
        <v>19</v>
      </c>
      <c r="B130" s="49" t="s">
        <v>9</v>
      </c>
      <c r="C130" s="86" t="s">
        <v>68</v>
      </c>
      <c r="D130" s="87" t="s">
        <v>42</v>
      </c>
      <c r="E130" s="169" t="s">
        <v>439</v>
      </c>
      <c r="F130" s="88" t="s">
        <v>193</v>
      </c>
      <c r="G130" s="89" t="s">
        <v>319</v>
      </c>
      <c r="H130" s="111">
        <f>VLOOKUP(F130,POBLACIÓN_2021!$E$5:$G$129,3,FALSE)</f>
        <v>9569</v>
      </c>
      <c r="I130" s="112">
        <f>VLOOKUP(F130,'PIB Municipios 2021'!$F$8:$AQ$132,37,FALSE)</f>
        <v>123.26873657187568</v>
      </c>
      <c r="J130" s="113">
        <f t="shared" si="13"/>
        <v>12882.091814387677</v>
      </c>
      <c r="K130" s="114">
        <f t="shared" si="14"/>
        <v>4.1099863901730851</v>
      </c>
      <c r="L130" s="125">
        <f t="shared" si="15"/>
        <v>4.7554097780353931E-2</v>
      </c>
      <c r="M130" s="125">
        <f t="shared" si="16"/>
        <v>4.6626692748900529E-3</v>
      </c>
      <c r="N130" s="125">
        <f t="shared" si="17"/>
        <v>2.2259883107030847E-3</v>
      </c>
    </row>
    <row r="131" spans="1:14" ht="15.75" thickBot="1" x14ac:dyDescent="0.3">
      <c r="A131" s="306" t="s">
        <v>329</v>
      </c>
      <c r="B131" s="307"/>
      <c r="C131" s="307"/>
      <c r="D131" s="307"/>
      <c r="E131" s="307"/>
      <c r="F131" s="307"/>
      <c r="G131" s="307"/>
      <c r="H131" s="115">
        <f t="shared" ref="H131:I131" si="18">SUM(H6:H130)</f>
        <v>6782584</v>
      </c>
      <c r="I131" s="116">
        <f t="shared" si="18"/>
        <v>176450.59418832976</v>
      </c>
      <c r="J131" s="116">
        <f t="shared" si="13"/>
        <v>26015.246429433053</v>
      </c>
      <c r="K131" s="117">
        <f t="shared" si="14"/>
        <v>4.4152279441062072</v>
      </c>
      <c r="L131" s="123">
        <f>SUM(L6:L130)</f>
        <v>4.1515639177278869</v>
      </c>
    </row>
    <row r="133" spans="1:14" x14ac:dyDescent="0.25">
      <c r="L133" s="123">
        <f>SQRT(L131/(COUNT(L6:L130)-1))</f>
        <v>0.18297637600309197</v>
      </c>
    </row>
    <row r="134" spans="1:14" x14ac:dyDescent="0.25">
      <c r="L134" s="123">
        <f>_xlfn.STDEV.S(K6:K130)</f>
        <v>0.18297637600309197</v>
      </c>
    </row>
    <row r="135" spans="1:14" x14ac:dyDescent="0.25">
      <c r="L135" s="126">
        <f>L133-L134</f>
        <v>0</v>
      </c>
      <c r="M135" s="126"/>
    </row>
  </sheetData>
  <mergeCells count="12">
    <mergeCell ref="Y15:Z15"/>
    <mergeCell ref="Y2:AD2"/>
    <mergeCell ref="Y3:AD3"/>
    <mergeCell ref="Y4:AD4"/>
    <mergeCell ref="A131:G131"/>
    <mergeCell ref="A2:K2"/>
    <mergeCell ref="A3:K3"/>
    <mergeCell ref="A4:K4"/>
    <mergeCell ref="P31:Q31"/>
    <mergeCell ref="P2:U2"/>
    <mergeCell ref="P3:U3"/>
    <mergeCell ref="P4:U4"/>
  </mergeCells>
  <hyperlinks>
    <hyperlink ref="AO3" location="INDICE!A1" display="VOVER AL I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66"/>
  <sheetViews>
    <sheetView showGridLines="0" zoomScale="70" zoomScaleNormal="70" workbookViewId="0">
      <selection activeCell="B56" sqref="B56"/>
    </sheetView>
  </sheetViews>
  <sheetFormatPr baseColWidth="10" defaultRowHeight="15" x14ac:dyDescent="0.25"/>
  <cols>
    <col min="2" max="2" width="27.7109375" customWidth="1"/>
    <col min="3" max="3" width="15.140625" customWidth="1"/>
    <col min="14" max="14" width="14.7109375" customWidth="1"/>
    <col min="17" max="17" width="28" customWidth="1"/>
  </cols>
  <sheetData>
    <row r="1" spans="1:17" ht="15.75" thickBot="1" x14ac:dyDescent="0.3"/>
    <row r="2" spans="1:17" ht="15.75" thickBot="1" x14ac:dyDescent="0.3">
      <c r="A2" s="315" t="s">
        <v>467</v>
      </c>
      <c r="B2" s="315"/>
      <c r="C2" s="315"/>
      <c r="D2" s="315"/>
      <c r="E2" s="315"/>
      <c r="F2" s="315"/>
      <c r="G2" s="315"/>
      <c r="H2" s="315"/>
      <c r="I2" s="315"/>
      <c r="J2" s="315"/>
      <c r="K2" s="315"/>
      <c r="L2" s="315"/>
      <c r="M2" s="315"/>
      <c r="N2" s="315"/>
      <c r="O2" s="315"/>
      <c r="Q2" s="207" t="s">
        <v>488</v>
      </c>
    </row>
    <row r="3" spans="1:17" ht="15.75" thickTop="1" x14ac:dyDescent="0.25">
      <c r="A3" s="316" t="s">
        <v>433</v>
      </c>
      <c r="B3" s="316"/>
      <c r="C3" s="316"/>
      <c r="D3" s="316"/>
      <c r="E3" s="316"/>
      <c r="F3" s="316"/>
      <c r="G3" s="316"/>
      <c r="H3" s="316"/>
      <c r="I3" s="316"/>
      <c r="J3" s="316"/>
      <c r="K3" s="316"/>
      <c r="L3" s="316"/>
      <c r="M3" s="316"/>
      <c r="N3" s="316"/>
      <c r="O3" s="316"/>
    </row>
    <row r="4" spans="1:17" ht="15.75" thickBot="1" x14ac:dyDescent="0.3">
      <c r="A4" s="322" t="s">
        <v>370</v>
      </c>
      <c r="B4" s="322"/>
      <c r="C4" s="322"/>
      <c r="D4" s="322"/>
      <c r="E4" s="322"/>
      <c r="F4" s="322"/>
      <c r="G4" s="322"/>
      <c r="H4" s="322"/>
      <c r="I4" s="322"/>
      <c r="J4" s="322"/>
      <c r="K4" s="322"/>
      <c r="L4" s="322"/>
      <c r="M4" s="322"/>
      <c r="N4" s="322"/>
      <c r="O4" s="322"/>
    </row>
    <row r="5" spans="1:17" ht="15.75" thickBot="1" x14ac:dyDescent="0.3"/>
    <row r="6" spans="1:17" ht="249.6" customHeight="1" thickBot="1" x14ac:dyDescent="0.3">
      <c r="A6" s="29" t="s">
        <v>10</v>
      </c>
      <c r="B6" s="30" t="s">
        <v>0</v>
      </c>
      <c r="C6" s="32" t="s">
        <v>328</v>
      </c>
      <c r="D6" s="32" t="s">
        <v>358</v>
      </c>
      <c r="E6" s="32" t="s">
        <v>343</v>
      </c>
      <c r="F6" s="32" t="s">
        <v>344</v>
      </c>
      <c r="G6" s="32" t="s">
        <v>345</v>
      </c>
      <c r="H6" s="32" t="s">
        <v>346</v>
      </c>
      <c r="I6" s="32" t="s">
        <v>347</v>
      </c>
      <c r="J6" s="32" t="s">
        <v>348</v>
      </c>
      <c r="K6" s="32" t="s">
        <v>349</v>
      </c>
      <c r="L6" s="32" t="s">
        <v>350</v>
      </c>
      <c r="M6" s="32" t="s">
        <v>354</v>
      </c>
      <c r="N6" s="32" t="s">
        <v>357</v>
      </c>
      <c r="O6" s="85" t="s">
        <v>372</v>
      </c>
    </row>
    <row r="7" spans="1:17" x14ac:dyDescent="0.25">
      <c r="A7" s="23" t="s">
        <v>11</v>
      </c>
      <c r="B7" s="24" t="s">
        <v>1</v>
      </c>
      <c r="C7" s="105">
        <f>VLOOKUP(A7,ValorAgregadoActividad!$F$191:$T$199,3,FALSE)</f>
        <v>9.026415463269823E-3</v>
      </c>
      <c r="D7" s="105">
        <f>VLOOKUP(A7,ValorAgregadoActividad!$F$191:$T$199,4,FALSE)</f>
        <v>1.0273981521690646E-3</v>
      </c>
      <c r="E7" s="105">
        <f>VLOOKUP(A7,ValorAgregadoActividad!$F$191:$T$199,5,FALSE)</f>
        <v>0.19370925014947446</v>
      </c>
      <c r="F7" s="105">
        <f>VLOOKUP(A7,ValorAgregadoActividad!$F$191:$T$199,6,FALSE)</f>
        <v>5.2559960258764638E-2</v>
      </c>
      <c r="G7" s="105">
        <f>VLOOKUP(A7,ValorAgregadoActividad!$F$191:$T$199,7,FALSE)</f>
        <v>6.6536136248583316E-2</v>
      </c>
      <c r="H7" s="105">
        <f>VLOOKUP(A7,ValorAgregadoActividad!$F$191:$T$199,8,FALSE)</f>
        <v>0.20667911109448298</v>
      </c>
      <c r="I7" s="105">
        <f>VLOOKUP(A7,ValorAgregadoActividad!$F$191:$T$199,9,FALSE)</f>
        <v>3.2541979759811622E-2</v>
      </c>
      <c r="J7" s="105">
        <f>VLOOKUP(A7,ValorAgregadoActividad!$F$191:$T$199,10,FALSE)</f>
        <v>7.5192350124869384E-2</v>
      </c>
      <c r="K7" s="105">
        <f>VLOOKUP(A7,ValorAgregadoActividad!$F$191:$T$199,11,FALSE)</f>
        <v>0.10298250650780606</v>
      </c>
      <c r="L7" s="105">
        <f>VLOOKUP(A7,ValorAgregadoActividad!$F$191:$T$199,12,FALSE)</f>
        <v>0.10250912275712926</v>
      </c>
      <c r="M7" s="105">
        <f>VLOOKUP(A7,ValorAgregadoActividad!$F$191:$T$199,13,FALSE)</f>
        <v>0.12693445032820933</v>
      </c>
      <c r="N7" s="105">
        <f>VLOOKUP(A7,ValorAgregadoActividad!$F$191:$T$199,14,FALSE)</f>
        <v>3.0301319155429982E-2</v>
      </c>
      <c r="O7" s="136">
        <f>SUM(C7:N7)</f>
        <v>1</v>
      </c>
    </row>
    <row r="8" spans="1:17" x14ac:dyDescent="0.25">
      <c r="A8" s="20" t="s">
        <v>12</v>
      </c>
      <c r="B8" s="14" t="s">
        <v>2</v>
      </c>
      <c r="C8" s="132">
        <f>VLOOKUP(A8,ValorAgregadoActividad!$F$191:$T$199,3,FALSE)</f>
        <v>5.5761698266812258E-2</v>
      </c>
      <c r="D8" s="132">
        <f>VLOOKUP(A8,ValorAgregadoActividad!$F$191:$T$199,4,FALSE)</f>
        <v>0.32983633241525273</v>
      </c>
      <c r="E8" s="132">
        <f>VLOOKUP(A8,ValorAgregadoActividad!$F$191:$T$199,5,FALSE)</f>
        <v>3.1100966706409192E-2</v>
      </c>
      <c r="F8" s="132">
        <f>VLOOKUP(A8,ValorAgregadoActividad!$F$191:$T$199,6,FALSE)</f>
        <v>2.6400237174449878E-2</v>
      </c>
      <c r="G8" s="132">
        <f>VLOOKUP(A8,ValorAgregadoActividad!$F$191:$T$199,7,FALSE)</f>
        <v>4.7037510034495016E-2</v>
      </c>
      <c r="H8" s="132">
        <f>VLOOKUP(A8,ValorAgregadoActividad!$F$191:$T$199,8,FALSE)</f>
        <v>0.18863112820459224</v>
      </c>
      <c r="I8" s="132">
        <f>VLOOKUP(A8,ValorAgregadoActividad!$F$191:$T$199,9,FALSE)</f>
        <v>1.9966074546679428E-2</v>
      </c>
      <c r="J8" s="132">
        <f>VLOOKUP(A8,ValorAgregadoActividad!$F$191:$T$199,10,FALSE)</f>
        <v>6.3679092738171076E-3</v>
      </c>
      <c r="K8" s="132">
        <f>VLOOKUP(A8,ValorAgregadoActividad!$F$191:$T$199,11,FALSE)</f>
        <v>4.8601405393836047E-2</v>
      </c>
      <c r="L8" s="132">
        <f>VLOOKUP(A8,ValorAgregadoActividad!$F$191:$T$199,12,FALSE)</f>
        <v>9.5024741499728865E-2</v>
      </c>
      <c r="M8" s="132">
        <f>VLOOKUP(A8,ValorAgregadoActividad!$F$191:$T$199,13,FALSE)</f>
        <v>0.13217718542971624</v>
      </c>
      <c r="N8" s="132">
        <f>VLOOKUP(A8,ValorAgregadoActividad!$F$191:$T$199,14,FALSE)</f>
        <v>1.9094811054210958E-2</v>
      </c>
      <c r="O8" s="133">
        <f t="shared" ref="O8:O16" si="0">SUM(C8:N8)</f>
        <v>1</v>
      </c>
    </row>
    <row r="9" spans="1:17" x14ac:dyDescent="0.25">
      <c r="A9" s="20" t="s">
        <v>13</v>
      </c>
      <c r="B9" s="14" t="s">
        <v>3</v>
      </c>
      <c r="C9" s="132">
        <f>VLOOKUP(A9,ValorAgregadoActividad!$F$191:$T$199,3,FALSE)</f>
        <v>0.11737564686820151</v>
      </c>
      <c r="D9" s="132">
        <f>VLOOKUP(A9,ValorAgregadoActividad!$F$191:$T$199,4,FALSE)</f>
        <v>0.25715303375047882</v>
      </c>
      <c r="E9" s="132">
        <f>VLOOKUP(A9,ValorAgregadoActividad!$F$191:$T$199,5,FALSE)</f>
        <v>0.1599475102448645</v>
      </c>
      <c r="F9" s="132">
        <f>VLOOKUP(A9,ValorAgregadoActividad!$F$191:$T$199,6,FALSE)</f>
        <v>2.2085940954182082E-2</v>
      </c>
      <c r="G9" s="132">
        <f>VLOOKUP(A9,ValorAgregadoActividad!$F$191:$T$199,7,FALSE)</f>
        <v>5.9348773705127138E-2</v>
      </c>
      <c r="H9" s="132">
        <f>VLOOKUP(A9,ValorAgregadoActividad!$F$191:$T$199,8,FALSE)</f>
        <v>0.12816438166513761</v>
      </c>
      <c r="I9" s="132">
        <f>VLOOKUP(A9,ValorAgregadoActividad!$F$191:$T$199,9,FALSE)</f>
        <v>1.5939529686900995E-2</v>
      </c>
      <c r="J9" s="132">
        <f>VLOOKUP(A9,ValorAgregadoActividad!$F$191:$T$199,10,FALSE)</f>
        <v>8.290770222887019E-3</v>
      </c>
      <c r="K9" s="132">
        <f>VLOOKUP(A9,ValorAgregadoActividad!$F$191:$T$199,11,FALSE)</f>
        <v>4.7229887769451674E-2</v>
      </c>
      <c r="L9" s="132">
        <f>VLOOKUP(A9,ValorAgregadoActividad!$F$191:$T$199,12,FALSE)</f>
        <v>8.0944830653100985E-2</v>
      </c>
      <c r="M9" s="132">
        <f>VLOOKUP(A9,ValorAgregadoActividad!$F$191:$T$199,13,FALSE)</f>
        <v>8.0815807707061524E-2</v>
      </c>
      <c r="N9" s="132">
        <f>VLOOKUP(A9,ValorAgregadoActividad!$F$191:$T$199,14,FALSE)</f>
        <v>2.270388677260602E-2</v>
      </c>
      <c r="O9" s="133">
        <f t="shared" si="0"/>
        <v>1</v>
      </c>
    </row>
    <row r="10" spans="1:17" x14ac:dyDescent="0.25">
      <c r="A10" s="20" t="s">
        <v>14</v>
      </c>
      <c r="B10" s="14" t="s">
        <v>4</v>
      </c>
      <c r="C10" s="132">
        <f>VLOOKUP(A10,ValorAgregadoActividad!$F$191:$T$199,3,FALSE)</f>
        <v>0.11833526761293679</v>
      </c>
      <c r="D10" s="132">
        <f>VLOOKUP(A10,ValorAgregadoActividad!$F$191:$T$199,4,FALSE)</f>
        <v>0.30611959513975079</v>
      </c>
      <c r="E10" s="132">
        <f>VLOOKUP(A10,ValorAgregadoActividad!$F$191:$T$199,5,FALSE)</f>
        <v>7.0637743219957597E-2</v>
      </c>
      <c r="F10" s="132">
        <f>VLOOKUP(A10,ValorAgregadoActividad!$F$191:$T$199,6,FALSE)</f>
        <v>0.10563167468726986</v>
      </c>
      <c r="G10" s="132">
        <f>VLOOKUP(A10,ValorAgregadoActividad!$F$191:$T$199,7,FALSE)</f>
        <v>4.8018067219801862E-2</v>
      </c>
      <c r="H10" s="132">
        <f>VLOOKUP(A10,ValorAgregadoActividad!$F$191:$T$199,8,FALSE)</f>
        <v>9.3817823181536752E-2</v>
      </c>
      <c r="I10" s="132">
        <f>VLOOKUP(A10,ValorAgregadoActividad!$F$191:$T$199,9,FALSE)</f>
        <v>1.462551449011495E-2</v>
      </c>
      <c r="J10" s="132">
        <f>VLOOKUP(A10,ValorAgregadoActividad!$F$191:$T$199,10,FALSE)</f>
        <v>4.5263389135684834E-3</v>
      </c>
      <c r="K10" s="132">
        <f>VLOOKUP(A10,ValorAgregadoActividad!$F$191:$T$199,11,FALSE)</f>
        <v>4.8904318739311697E-2</v>
      </c>
      <c r="L10" s="132">
        <f>VLOOKUP(A10,ValorAgregadoActividad!$F$191:$T$199,12,FALSE)</f>
        <v>7.8284758322959239E-2</v>
      </c>
      <c r="M10" s="132">
        <f>VLOOKUP(A10,ValorAgregadoActividad!$F$191:$T$199,13,FALSE)</f>
        <v>8.9142055540016502E-2</v>
      </c>
      <c r="N10" s="132">
        <f>VLOOKUP(A10,ValorAgregadoActividad!$F$191:$T$199,14,FALSE)</f>
        <v>2.1956842932775451E-2</v>
      </c>
      <c r="O10" s="133">
        <f t="shared" si="0"/>
        <v>0.99999999999999989</v>
      </c>
    </row>
    <row r="11" spans="1:17" x14ac:dyDescent="0.25">
      <c r="A11" s="20" t="s">
        <v>15</v>
      </c>
      <c r="B11" s="14" t="s">
        <v>5</v>
      </c>
      <c r="C11" s="132">
        <f>VLOOKUP(A11,ValorAgregadoActividad!$F$191:$T$199,3,FALSE)</f>
        <v>0.37995868648146436</v>
      </c>
      <c r="D11" s="132">
        <f>VLOOKUP(A11,ValorAgregadoActividad!$F$191:$T$199,4,FALSE)</f>
        <v>5.2958181592464293E-3</v>
      </c>
      <c r="E11" s="132">
        <f>VLOOKUP(A11,ValorAgregadoActividad!$F$191:$T$199,5,FALSE)</f>
        <v>0.12239335216194136</v>
      </c>
      <c r="F11" s="132">
        <f>VLOOKUP(A11,ValorAgregadoActividad!$F$191:$T$199,6,FALSE)</f>
        <v>3.6430254971966357E-2</v>
      </c>
      <c r="G11" s="132">
        <f>VLOOKUP(A11,ValorAgregadoActividad!$F$191:$T$199,7,FALSE)</f>
        <v>5.075931967657344E-2</v>
      </c>
      <c r="H11" s="132">
        <f>VLOOKUP(A11,ValorAgregadoActividad!$F$191:$T$199,8,FALSE)</f>
        <v>0.1171099360433691</v>
      </c>
      <c r="I11" s="132">
        <f>VLOOKUP(A11,ValorAgregadoActividad!$F$191:$T$199,9,FALSE)</f>
        <v>1.5262439386814153E-2</v>
      </c>
      <c r="J11" s="132">
        <f>VLOOKUP(A11,ValorAgregadoActividad!$F$191:$T$199,10,FALSE)</f>
        <v>1.2127256092661435E-2</v>
      </c>
      <c r="K11" s="132">
        <f>VLOOKUP(A11,ValorAgregadoActividad!$F$191:$T$199,11,FALSE)</f>
        <v>5.4268042958747452E-2</v>
      </c>
      <c r="L11" s="132">
        <f>VLOOKUP(A11,ValorAgregadoActividad!$F$191:$T$199,12,FALSE)</f>
        <v>6.5877380170009867E-2</v>
      </c>
      <c r="M11" s="132">
        <f>VLOOKUP(A11,ValorAgregadoActividad!$F$191:$T$199,13,FALSE)</f>
        <v>0.11717279019240154</v>
      </c>
      <c r="N11" s="132">
        <f>VLOOKUP(A11,ValorAgregadoActividad!$F$191:$T$199,14,FALSE)</f>
        <v>2.3344723704804483E-2</v>
      </c>
      <c r="O11" s="133">
        <f t="shared" si="0"/>
        <v>0.99999999999999989</v>
      </c>
    </row>
    <row r="12" spans="1:17" x14ac:dyDescent="0.25">
      <c r="A12" s="18" t="s">
        <v>16</v>
      </c>
      <c r="B12" s="14" t="s">
        <v>6</v>
      </c>
      <c r="C12" s="132">
        <f>VLOOKUP(A12,ValorAgregadoActividad!$F$191:$T$199,3,FALSE)</f>
        <v>0.15961507112158324</v>
      </c>
      <c r="D12" s="132">
        <f>VLOOKUP(A12,ValorAgregadoActividad!$F$191:$T$199,4,FALSE)</f>
        <v>0.18221623278526178</v>
      </c>
      <c r="E12" s="132">
        <f>VLOOKUP(A12,ValorAgregadoActividad!$F$191:$T$199,5,FALSE)</f>
        <v>9.1652269771221345E-2</v>
      </c>
      <c r="F12" s="132">
        <f>VLOOKUP(A12,ValorAgregadoActividad!$F$191:$T$199,6,FALSE)</f>
        <v>1.5432173988238079E-2</v>
      </c>
      <c r="G12" s="132">
        <f>VLOOKUP(A12,ValorAgregadoActividad!$F$191:$T$199,7,FALSE)</f>
        <v>6.4930324864796912E-2</v>
      </c>
      <c r="H12" s="132">
        <f>VLOOKUP(A12,ValorAgregadoActividad!$F$191:$T$199,8,FALSE)</f>
        <v>0.13269881512180737</v>
      </c>
      <c r="I12" s="132">
        <f>VLOOKUP(A12,ValorAgregadoActividad!$F$191:$T$199,9,FALSE)</f>
        <v>2.0898805235503509E-2</v>
      </c>
      <c r="J12" s="132">
        <f>VLOOKUP(A12,ValorAgregadoActividad!$F$191:$T$199,10,FALSE)</f>
        <v>6.8046434916809832E-3</v>
      </c>
      <c r="K12" s="132">
        <f>VLOOKUP(A12,ValorAgregadoActividad!$F$191:$T$199,11,FALSE)</f>
        <v>7.2195536723546991E-2</v>
      </c>
      <c r="L12" s="132">
        <f>VLOOKUP(A12,ValorAgregadoActividad!$F$191:$T$199,12,FALSE)</f>
        <v>8.4477689767921124E-2</v>
      </c>
      <c r="M12" s="132">
        <f>VLOOKUP(A12,ValorAgregadoActividad!$F$191:$T$199,13,FALSE)</f>
        <v>0.13980573471760663</v>
      </c>
      <c r="N12" s="132">
        <f>VLOOKUP(A12,ValorAgregadoActividad!$F$191:$T$199,14,FALSE)</f>
        <v>2.9272702410832005E-2</v>
      </c>
      <c r="O12" s="133">
        <f t="shared" si="0"/>
        <v>0.99999999999999989</v>
      </c>
    </row>
    <row r="13" spans="1:17" x14ac:dyDescent="0.25">
      <c r="A13" s="18" t="s">
        <v>17</v>
      </c>
      <c r="B13" s="14" t="s">
        <v>7</v>
      </c>
      <c r="C13" s="132">
        <f>VLOOKUP(A13,ValorAgregadoActividad!$F$191:$T$199,3,FALSE)</f>
        <v>0.14271804939595559</v>
      </c>
      <c r="D13" s="132">
        <f>VLOOKUP(A13,ValorAgregadoActividad!$F$191:$T$199,4,FALSE)</f>
        <v>1.5504380253780284E-3</v>
      </c>
      <c r="E13" s="132">
        <f>VLOOKUP(A13,ValorAgregadoActividad!$F$191:$T$199,5,FALSE)</f>
        <v>0.16730307859897708</v>
      </c>
      <c r="F13" s="132">
        <f>VLOOKUP(A13,ValorAgregadoActividad!$F$191:$T$199,6,FALSE)</f>
        <v>7.5398569973336882E-2</v>
      </c>
      <c r="G13" s="132">
        <f>VLOOKUP(A13,ValorAgregadoActividad!$F$191:$T$199,7,FALSE)</f>
        <v>6.6126436648819703E-2</v>
      </c>
      <c r="H13" s="132">
        <f>VLOOKUP(A13,ValorAgregadoActividad!$F$191:$T$199,8,FALSE)</f>
        <v>0.19026538318855488</v>
      </c>
      <c r="I13" s="132">
        <f>VLOOKUP(A13,ValorAgregadoActividad!$F$191:$T$199,9,FALSE)</f>
        <v>2.6882821090396532E-2</v>
      </c>
      <c r="J13" s="132">
        <f>VLOOKUP(A13,ValorAgregadoActividad!$F$191:$T$199,10,FALSE)</f>
        <v>1.9693039144052092E-2</v>
      </c>
      <c r="K13" s="132">
        <f>VLOOKUP(A13,ValorAgregadoActividad!$F$191:$T$199,11,FALSE)</f>
        <v>0.10005738062630805</v>
      </c>
      <c r="L13" s="132">
        <f>VLOOKUP(A13,ValorAgregadoActividad!$F$191:$T$199,12,FALSE)</f>
        <v>8.2450550604401387E-2</v>
      </c>
      <c r="M13" s="132">
        <f>VLOOKUP(A13,ValorAgregadoActividad!$F$191:$T$199,13,FALSE)</f>
        <v>0.10148608785052184</v>
      </c>
      <c r="N13" s="132">
        <f>VLOOKUP(A13,ValorAgregadoActividad!$F$191:$T$199,14,FALSE)</f>
        <v>2.6068164853297927E-2</v>
      </c>
      <c r="O13" s="133">
        <f t="shared" si="0"/>
        <v>1</v>
      </c>
    </row>
    <row r="14" spans="1:17" x14ac:dyDescent="0.25">
      <c r="A14" s="20" t="s">
        <v>18</v>
      </c>
      <c r="B14" s="14" t="s">
        <v>8</v>
      </c>
      <c r="C14" s="132">
        <f>VLOOKUP(A14,ValorAgregadoActividad!$F$191:$T$199,3,FALSE)</f>
        <v>0.35218499828229688</v>
      </c>
      <c r="D14" s="132">
        <f>VLOOKUP(A14,ValorAgregadoActividad!$F$191:$T$199,4,FALSE)</f>
        <v>7.115360822654522E-3</v>
      </c>
      <c r="E14" s="132">
        <f>VLOOKUP(A14,ValorAgregadoActividad!$F$191:$T$199,5,FALSE)</f>
        <v>6.437815689093343E-2</v>
      </c>
      <c r="F14" s="132">
        <f>VLOOKUP(A14,ValorAgregadoActividad!$F$191:$T$199,6,FALSE)</f>
        <v>1.7402484246069792E-2</v>
      </c>
      <c r="G14" s="132">
        <f>VLOOKUP(A14,ValorAgregadoActividad!$F$191:$T$199,7,FALSE)</f>
        <v>5.4918257556529328E-2</v>
      </c>
      <c r="H14" s="132">
        <f>VLOOKUP(A14,ValorAgregadoActividad!$F$191:$T$199,8,FALSE)</f>
        <v>0.14130660690543762</v>
      </c>
      <c r="I14" s="132">
        <f>VLOOKUP(A14,ValorAgregadoActividad!$F$191:$T$199,9,FALSE)</f>
        <v>2.302240360765917E-2</v>
      </c>
      <c r="J14" s="132">
        <f>VLOOKUP(A14,ValorAgregadoActividad!$F$191:$T$199,10,FALSE)</f>
        <v>1.3674671087152609E-2</v>
      </c>
      <c r="K14" s="132">
        <f>VLOOKUP(A14,ValorAgregadoActividad!$F$191:$T$199,11,FALSE)</f>
        <v>8.3062847868374243E-2</v>
      </c>
      <c r="L14" s="132">
        <f>VLOOKUP(A14,ValorAgregadoActividad!$F$191:$T$199,12,FALSE)</f>
        <v>7.2221266197512984E-2</v>
      </c>
      <c r="M14" s="132">
        <f>VLOOKUP(A14,ValorAgregadoActividad!$F$191:$T$199,13,FALSE)</f>
        <v>0.13552707629718003</v>
      </c>
      <c r="N14" s="132">
        <f>VLOOKUP(A14,ValorAgregadoActividad!$F$191:$T$199,14,FALSE)</f>
        <v>3.518587023819951E-2</v>
      </c>
      <c r="O14" s="133">
        <f t="shared" si="0"/>
        <v>1.0000000000000002</v>
      </c>
    </row>
    <row r="15" spans="1:17" ht="15.75" thickBot="1" x14ac:dyDescent="0.3">
      <c r="A15" s="48" t="s">
        <v>19</v>
      </c>
      <c r="B15" s="49" t="s">
        <v>9</v>
      </c>
      <c r="C15" s="134">
        <f>VLOOKUP(A15,ValorAgregadoActividad!$F$191:$T$199,3,FALSE)</f>
        <v>0.24990837605013774</v>
      </c>
      <c r="D15" s="134">
        <f>VLOOKUP(A15,ValorAgregadoActividad!$F$191:$T$199,4,FALSE)</f>
        <v>1.5722163992923403E-3</v>
      </c>
      <c r="E15" s="134">
        <f>VLOOKUP(A15,ValorAgregadoActividad!$F$191:$T$199,5,FALSE)</f>
        <v>5.805155827008731E-2</v>
      </c>
      <c r="F15" s="134">
        <f>VLOOKUP(A15,ValorAgregadoActividad!$F$191:$T$199,6,FALSE)</f>
        <v>1.4183624230234183E-2</v>
      </c>
      <c r="G15" s="134">
        <f>VLOOKUP(A15,ValorAgregadoActividad!$F$191:$T$199,7,FALSE)</f>
        <v>5.7530943872740527E-2</v>
      </c>
      <c r="H15" s="134">
        <f>VLOOKUP(A15,ValorAgregadoActividad!$F$191:$T$199,8,FALSE)</f>
        <v>0.19854856574034732</v>
      </c>
      <c r="I15" s="134">
        <f>VLOOKUP(A15,ValorAgregadoActividad!$F$191:$T$199,9,FALSE)</f>
        <v>2.9879108177333743E-2</v>
      </c>
      <c r="J15" s="134">
        <f>VLOOKUP(A15,ValorAgregadoActividad!$F$191:$T$199,10,FALSE)</f>
        <v>1.9620286477267698E-2</v>
      </c>
      <c r="K15" s="134">
        <f>VLOOKUP(A15,ValorAgregadoActividad!$F$191:$T$199,11,FALSE)</f>
        <v>5.7276382929819868E-2</v>
      </c>
      <c r="L15" s="134">
        <f>VLOOKUP(A15,ValorAgregadoActividad!$F$191:$T$199,12,FALSE)</f>
        <v>8.803261062190787E-2</v>
      </c>
      <c r="M15" s="134">
        <f>VLOOKUP(A15,ValorAgregadoActividad!$F$191:$T$199,13,FALSE)</f>
        <v>0.19533841357175469</v>
      </c>
      <c r="N15" s="134">
        <f>VLOOKUP(A15,ValorAgregadoActividad!$F$191:$T$199,14,FALSE)</f>
        <v>3.0057913659076722E-2</v>
      </c>
      <c r="O15" s="135">
        <f t="shared" si="0"/>
        <v>0.99999999999999989</v>
      </c>
    </row>
    <row r="16" spans="1:17" ht="15.75" thickBot="1" x14ac:dyDescent="0.3">
      <c r="A16" s="317" t="s">
        <v>329</v>
      </c>
      <c r="B16" s="318"/>
      <c r="C16" s="137">
        <f>ValorAgregadoActividad!H200</f>
        <v>7.5316269419405668E-2</v>
      </c>
      <c r="D16" s="137">
        <f>ValorAgregadoActividad!I200</f>
        <v>3.4432015258272636E-2</v>
      </c>
      <c r="E16" s="137">
        <f>ValorAgregadoActividad!J200</f>
        <v>0.1624271697456432</v>
      </c>
      <c r="F16" s="137">
        <f>ValorAgregadoActividad!K200</f>
        <v>5.0338199058003935E-2</v>
      </c>
      <c r="G16" s="137">
        <f>ValorAgregadoActividad!L200</f>
        <v>6.3401489019240767E-2</v>
      </c>
      <c r="H16" s="137">
        <f>ValorAgregadoActividad!M200</f>
        <v>0.18994090947827005</v>
      </c>
      <c r="I16" s="137">
        <f>ValorAgregadoActividad!N200</f>
        <v>2.9005993402209555E-2</v>
      </c>
      <c r="J16" s="137">
        <f>ValorAgregadoActividad!O200</f>
        <v>5.3506225578129604E-2</v>
      </c>
      <c r="K16" s="137">
        <f>ValorAgregadoActividad!P200</f>
        <v>9.1783082240638025E-2</v>
      </c>
      <c r="L16" s="137">
        <f>ValorAgregadoActividad!Q200</f>
        <v>9.4972647772667049E-2</v>
      </c>
      <c r="M16" s="137">
        <f>ValorAgregadoActividad!R200</f>
        <v>0.12597432588192764</v>
      </c>
      <c r="N16" s="137">
        <f>ValorAgregadoActividad!S200</f>
        <v>2.8901673145591673E-2</v>
      </c>
      <c r="O16" s="138">
        <f t="shared" si="0"/>
        <v>0.99999999999999967</v>
      </c>
    </row>
    <row r="19" spans="1:14" x14ac:dyDescent="0.25">
      <c r="A19" s="315" t="s">
        <v>468</v>
      </c>
      <c r="B19" s="315"/>
      <c r="C19" s="315"/>
      <c r="D19" s="315"/>
      <c r="E19" s="315"/>
      <c r="F19" s="315"/>
      <c r="G19" s="315"/>
      <c r="H19" s="315"/>
      <c r="I19" s="315"/>
      <c r="J19" s="315"/>
      <c r="K19" s="315"/>
      <c r="L19" s="315"/>
      <c r="M19" s="315"/>
      <c r="N19" s="315"/>
    </row>
    <row r="20" spans="1:14" x14ac:dyDescent="0.25">
      <c r="A20" s="140" t="s">
        <v>506</v>
      </c>
      <c r="B20" s="140"/>
      <c r="C20" s="140"/>
      <c r="D20" s="140"/>
      <c r="E20" s="140"/>
      <c r="F20" s="140"/>
      <c r="G20" s="140"/>
      <c r="H20" s="140"/>
      <c r="I20" s="140"/>
      <c r="J20" s="140"/>
      <c r="K20" s="141"/>
      <c r="L20" s="141"/>
      <c r="M20" s="141"/>
      <c r="N20" s="141"/>
    </row>
    <row r="21" spans="1:14" ht="15.75" thickBot="1" x14ac:dyDescent="0.3">
      <c r="B21" s="139"/>
      <c r="C21" s="139"/>
      <c r="D21" s="139"/>
      <c r="E21" s="139"/>
      <c r="F21" s="139"/>
      <c r="G21" s="139"/>
      <c r="H21" s="139"/>
      <c r="I21" s="139"/>
      <c r="J21" s="139"/>
    </row>
    <row r="22" spans="1:14" ht="282" thickBot="1" x14ac:dyDescent="0.3">
      <c r="A22" s="29" t="s">
        <v>10</v>
      </c>
      <c r="B22" s="30" t="s">
        <v>0</v>
      </c>
      <c r="C22" s="32" t="s">
        <v>328</v>
      </c>
      <c r="D22" s="32" t="s">
        <v>438</v>
      </c>
      <c r="E22" s="32" t="s">
        <v>343</v>
      </c>
      <c r="F22" s="32" t="s">
        <v>344</v>
      </c>
      <c r="G22" s="32" t="s">
        <v>345</v>
      </c>
      <c r="H22" s="32" t="s">
        <v>346</v>
      </c>
      <c r="I22" s="32" t="s">
        <v>347</v>
      </c>
      <c r="J22" s="32" t="s">
        <v>348</v>
      </c>
      <c r="K22" s="32" t="s">
        <v>349</v>
      </c>
      <c r="L22" s="32" t="s">
        <v>350</v>
      </c>
      <c r="M22" s="32" t="s">
        <v>354</v>
      </c>
      <c r="N22" s="32" t="s">
        <v>357</v>
      </c>
    </row>
    <row r="23" spans="1:14" x14ac:dyDescent="0.25">
      <c r="A23" s="23" t="s">
        <v>11</v>
      </c>
      <c r="B23" s="24" t="s">
        <v>1</v>
      </c>
      <c r="C23" s="142">
        <f>C7/C$16</f>
        <v>0.11984682105011583</v>
      </c>
      <c r="D23" s="142">
        <f t="shared" ref="D23:N23" si="1">D7/D$16</f>
        <v>2.9838455416059968E-2</v>
      </c>
      <c r="E23" s="142">
        <f t="shared" si="1"/>
        <v>1.1925914269935147</v>
      </c>
      <c r="F23" s="142">
        <f t="shared" si="1"/>
        <v>1.0441366843140456</v>
      </c>
      <c r="G23" s="142">
        <f t="shared" si="1"/>
        <v>1.0494412241389357</v>
      </c>
      <c r="H23" s="142">
        <f t="shared" si="1"/>
        <v>1.0881232045386613</v>
      </c>
      <c r="I23" s="142">
        <f t="shared" si="1"/>
        <v>1.1219053699892489</v>
      </c>
      <c r="J23" s="142">
        <f t="shared" si="1"/>
        <v>1.405300959139302</v>
      </c>
      <c r="K23" s="142">
        <f t="shared" si="1"/>
        <v>1.1220205727870987</v>
      </c>
      <c r="L23" s="142">
        <f t="shared" si="1"/>
        <v>1.0793541631323371</v>
      </c>
      <c r="M23" s="142">
        <f t="shared" si="1"/>
        <v>1.0076215882844382</v>
      </c>
      <c r="N23" s="142">
        <f t="shared" si="1"/>
        <v>1.0484278540826206</v>
      </c>
    </row>
    <row r="24" spans="1:14" x14ac:dyDescent="0.25">
      <c r="A24" s="20" t="s">
        <v>12</v>
      </c>
      <c r="B24" s="14" t="s">
        <v>2</v>
      </c>
      <c r="C24" s="143">
        <f t="shared" ref="C24:N32" si="2">C8/C$16</f>
        <v>0.7403672366762889</v>
      </c>
      <c r="D24" s="143">
        <f t="shared" si="2"/>
        <v>9.5793502047779864</v>
      </c>
      <c r="E24" s="143">
        <f t="shared" si="2"/>
        <v>0.19147638141520604</v>
      </c>
      <c r="F24" s="143">
        <f t="shared" si="2"/>
        <v>0.52445732402999334</v>
      </c>
      <c r="G24" s="143">
        <f t="shared" si="2"/>
        <v>0.74189913773508231</v>
      </c>
      <c r="H24" s="143">
        <f t="shared" si="2"/>
        <v>0.99310426975802357</v>
      </c>
      <c r="I24" s="143">
        <f t="shared" si="2"/>
        <v>0.68834306999319994</v>
      </c>
      <c r="J24" s="143">
        <f t="shared" si="2"/>
        <v>0.11901249256535033</v>
      </c>
      <c r="K24" s="143">
        <f t="shared" si="2"/>
        <v>0.52952465974516172</v>
      </c>
      <c r="L24" s="143">
        <f t="shared" si="2"/>
        <v>1.0005485129485545</v>
      </c>
      <c r="M24" s="143">
        <f t="shared" si="2"/>
        <v>1.0492390771243529</v>
      </c>
      <c r="N24" s="143">
        <f t="shared" si="2"/>
        <v>0.66068185596111273</v>
      </c>
    </row>
    <row r="25" spans="1:14" x14ac:dyDescent="0.25">
      <c r="A25" s="20" t="s">
        <v>13</v>
      </c>
      <c r="B25" s="14" t="s">
        <v>3</v>
      </c>
      <c r="C25" s="143">
        <f t="shared" si="2"/>
        <v>1.5584368128296993</v>
      </c>
      <c r="D25" s="143">
        <f t="shared" si="2"/>
        <v>7.4684282003707363</v>
      </c>
      <c r="E25" s="143">
        <f t="shared" si="2"/>
        <v>0.98473371478021954</v>
      </c>
      <c r="F25" s="143">
        <f t="shared" si="2"/>
        <v>0.43875111480910928</v>
      </c>
      <c r="G25" s="143">
        <f t="shared" si="2"/>
        <v>0.93607854678485969</v>
      </c>
      <c r="H25" s="143">
        <f t="shared" si="2"/>
        <v>0.67475922915805608</v>
      </c>
      <c r="I25" s="143">
        <f t="shared" si="2"/>
        <v>0.54952538483604529</v>
      </c>
      <c r="J25" s="143">
        <f t="shared" si="2"/>
        <v>0.15494963685638535</v>
      </c>
      <c r="K25" s="143">
        <f t="shared" si="2"/>
        <v>0.51458162677108366</v>
      </c>
      <c r="L25" s="143">
        <f t="shared" si="2"/>
        <v>0.85229624056450448</v>
      </c>
      <c r="M25" s="143">
        <f t="shared" si="2"/>
        <v>0.64152601842702472</v>
      </c>
      <c r="N25" s="143">
        <f t="shared" si="2"/>
        <v>0.78555613919774081</v>
      </c>
    </row>
    <row r="26" spans="1:14" x14ac:dyDescent="0.25">
      <c r="A26" s="20" t="s">
        <v>14</v>
      </c>
      <c r="B26" s="14" t="s">
        <v>4</v>
      </c>
      <c r="C26" s="143">
        <f t="shared" si="2"/>
        <v>1.5711780273392966</v>
      </c>
      <c r="D26" s="143">
        <f t="shared" si="2"/>
        <v>8.8905512164642317</v>
      </c>
      <c r="E26" s="143">
        <f t="shared" si="2"/>
        <v>0.4348887155429384</v>
      </c>
      <c r="F26" s="143">
        <f t="shared" si="2"/>
        <v>2.0984396872353757</v>
      </c>
      <c r="G26" s="143">
        <f t="shared" si="2"/>
        <v>0.75736497616372356</v>
      </c>
      <c r="H26" s="143">
        <f t="shared" si="2"/>
        <v>0.49393163083843117</v>
      </c>
      <c r="I26" s="143">
        <f t="shared" si="2"/>
        <v>0.50422387840027705</v>
      </c>
      <c r="J26" s="143">
        <f t="shared" si="2"/>
        <v>8.4594621740962439E-2</v>
      </c>
      <c r="K26" s="143">
        <f t="shared" si="2"/>
        <v>0.53282497760419234</v>
      </c>
      <c r="L26" s="143">
        <f t="shared" si="2"/>
        <v>0.82428741494442626</v>
      </c>
      <c r="M26" s="143">
        <f t="shared" si="2"/>
        <v>0.70762081809881616</v>
      </c>
      <c r="N26" s="143">
        <f t="shared" si="2"/>
        <v>0.75970836782245232</v>
      </c>
    </row>
    <row r="27" spans="1:14" x14ac:dyDescent="0.25">
      <c r="A27" s="20" t="s">
        <v>15</v>
      </c>
      <c r="B27" s="14" t="s">
        <v>5</v>
      </c>
      <c r="C27" s="143">
        <f t="shared" si="2"/>
        <v>5.0448420960102123</v>
      </c>
      <c r="D27" s="143">
        <f t="shared" si="2"/>
        <v>0.15380505960870403</v>
      </c>
      <c r="E27" s="143">
        <f t="shared" si="2"/>
        <v>0.75352758010624843</v>
      </c>
      <c r="F27" s="143">
        <f t="shared" si="2"/>
        <v>0.72370993904625658</v>
      </c>
      <c r="G27" s="143">
        <f t="shared" si="2"/>
        <v>0.800601381162661</v>
      </c>
      <c r="H27" s="143">
        <f t="shared" si="2"/>
        <v>0.61655983624089628</v>
      </c>
      <c r="I27" s="143">
        <f t="shared" si="2"/>
        <v>0.52618226775337829</v>
      </c>
      <c r="J27" s="143">
        <f t="shared" si="2"/>
        <v>0.2266513094808614</v>
      </c>
      <c r="K27" s="143">
        <f t="shared" si="2"/>
        <v>0.59126411571651982</v>
      </c>
      <c r="L27" s="143">
        <f t="shared" si="2"/>
        <v>0.69364582029658073</v>
      </c>
      <c r="M27" s="143">
        <f t="shared" si="2"/>
        <v>0.93013230570667593</v>
      </c>
      <c r="N27" s="143">
        <f t="shared" si="2"/>
        <v>0.80772914381827809</v>
      </c>
    </row>
    <row r="28" spans="1:14" x14ac:dyDescent="0.25">
      <c r="A28" s="18" t="s">
        <v>16</v>
      </c>
      <c r="B28" s="14" t="s">
        <v>6</v>
      </c>
      <c r="C28" s="143">
        <f t="shared" si="2"/>
        <v>2.1192641689772476</v>
      </c>
      <c r="D28" s="143">
        <f t="shared" si="2"/>
        <v>5.2920583189356742</v>
      </c>
      <c r="E28" s="143">
        <f t="shared" si="2"/>
        <v>0.56426686443374263</v>
      </c>
      <c r="F28" s="143">
        <f t="shared" si="2"/>
        <v>0.30656984709476437</v>
      </c>
      <c r="G28" s="143">
        <f t="shared" si="2"/>
        <v>1.0241135637223313</v>
      </c>
      <c r="H28" s="143">
        <f t="shared" si="2"/>
        <v>0.69863209292987305</v>
      </c>
      <c r="I28" s="143">
        <f t="shared" si="2"/>
        <v>0.72049955144482403</v>
      </c>
      <c r="J28" s="143">
        <f t="shared" si="2"/>
        <v>0.1271747991594897</v>
      </c>
      <c r="K28" s="143">
        <f t="shared" si="2"/>
        <v>0.78658871505604744</v>
      </c>
      <c r="L28" s="143">
        <f t="shared" si="2"/>
        <v>0.8894949414291643</v>
      </c>
      <c r="M28" s="143">
        <f t="shared" si="2"/>
        <v>1.1097954582320433</v>
      </c>
      <c r="N28" s="143">
        <f t="shared" si="2"/>
        <v>1.012837639653984</v>
      </c>
    </row>
    <row r="29" spans="1:14" x14ac:dyDescent="0.25">
      <c r="A29" s="18" t="s">
        <v>17</v>
      </c>
      <c r="B29" s="14" t="s">
        <v>7</v>
      </c>
      <c r="C29" s="143">
        <f t="shared" si="2"/>
        <v>1.8949166029615305</v>
      </c>
      <c r="D29" s="143">
        <f t="shared" si="2"/>
        <v>4.5028965448239922E-2</v>
      </c>
      <c r="E29" s="143">
        <f t="shared" si="2"/>
        <v>1.0300190470656445</v>
      </c>
      <c r="F29" s="143">
        <f t="shared" si="2"/>
        <v>1.4978400376711187</v>
      </c>
      <c r="G29" s="143">
        <f t="shared" si="2"/>
        <v>1.0429792371083269</v>
      </c>
      <c r="H29" s="143">
        <f t="shared" si="2"/>
        <v>1.0017082876520709</v>
      </c>
      <c r="I29" s="143">
        <f t="shared" si="2"/>
        <v>0.92680228936233267</v>
      </c>
      <c r="J29" s="143">
        <f t="shared" si="2"/>
        <v>0.36805136096352725</v>
      </c>
      <c r="K29" s="143">
        <f t="shared" si="2"/>
        <v>1.0901505831322635</v>
      </c>
      <c r="L29" s="143">
        <f t="shared" si="2"/>
        <v>0.86815048898879388</v>
      </c>
      <c r="M29" s="143">
        <f t="shared" si="2"/>
        <v>0.8056092949101552</v>
      </c>
      <c r="N29" s="143">
        <f t="shared" si="2"/>
        <v>0.90196040630519903</v>
      </c>
    </row>
    <row r="30" spans="1:14" x14ac:dyDescent="0.25">
      <c r="A30" s="20" t="s">
        <v>18</v>
      </c>
      <c r="B30" s="14" t="s">
        <v>8</v>
      </c>
      <c r="C30" s="143">
        <f t="shared" si="2"/>
        <v>4.6760812902338786</v>
      </c>
      <c r="D30" s="143">
        <f t="shared" si="2"/>
        <v>0.20664956056979517</v>
      </c>
      <c r="E30" s="143">
        <f t="shared" si="2"/>
        <v>0.39635091217650337</v>
      </c>
      <c r="F30" s="143">
        <f t="shared" si="2"/>
        <v>0.34571130020001661</v>
      </c>
      <c r="G30" s="143">
        <f t="shared" si="2"/>
        <v>0.86619822982174766</v>
      </c>
      <c r="H30" s="143">
        <f t="shared" si="2"/>
        <v>0.74395035431587009</v>
      </c>
      <c r="I30" s="143">
        <f t="shared" si="2"/>
        <v>0.79371195078274481</v>
      </c>
      <c r="J30" s="143">
        <f t="shared" si="2"/>
        <v>0.25557158890202231</v>
      </c>
      <c r="K30" s="143">
        <f t="shared" si="2"/>
        <v>0.90499083099649058</v>
      </c>
      <c r="L30" s="143">
        <f t="shared" si="2"/>
        <v>0.76044280001950337</v>
      </c>
      <c r="M30" s="143">
        <f t="shared" si="2"/>
        <v>1.0758309310121328</v>
      </c>
      <c r="N30" s="143">
        <f t="shared" si="2"/>
        <v>1.217433678007197</v>
      </c>
    </row>
    <row r="31" spans="1:14" ht="15.75" thickBot="1" x14ac:dyDescent="0.3">
      <c r="A31" s="48" t="s">
        <v>19</v>
      </c>
      <c r="B31" s="49" t="s">
        <v>9</v>
      </c>
      <c r="C31" s="144">
        <f t="shared" si="2"/>
        <v>3.3181194179772722</v>
      </c>
      <c r="D31" s="144">
        <f t="shared" si="2"/>
        <v>4.566146905719088E-2</v>
      </c>
      <c r="E31" s="144">
        <f t="shared" si="2"/>
        <v>0.35740054056839488</v>
      </c>
      <c r="F31" s="144">
        <f t="shared" si="2"/>
        <v>0.2817666204921358</v>
      </c>
      <c r="G31" s="144">
        <f t="shared" si="2"/>
        <v>0.90740682533940686</v>
      </c>
      <c r="H31" s="144">
        <f t="shared" si="2"/>
        <v>1.0453175478927672</v>
      </c>
      <c r="I31" s="144">
        <f t="shared" si="2"/>
        <v>1.0301011850556954</v>
      </c>
      <c r="J31" s="144">
        <f t="shared" si="2"/>
        <v>0.36669165625630279</v>
      </c>
      <c r="K31" s="144">
        <f t="shared" si="2"/>
        <v>0.62404074401916398</v>
      </c>
      <c r="L31" s="144">
        <f t="shared" si="2"/>
        <v>0.926925938009317</v>
      </c>
      <c r="M31" s="144">
        <f t="shared" si="2"/>
        <v>1.5506208285237433</v>
      </c>
      <c r="N31" s="144">
        <f t="shared" si="2"/>
        <v>1.0400060061457517</v>
      </c>
    </row>
    <row r="32" spans="1:14" ht="15.75" thickBot="1" x14ac:dyDescent="0.3">
      <c r="A32" s="317" t="s">
        <v>329</v>
      </c>
      <c r="B32" s="318"/>
      <c r="C32" s="145">
        <f t="shared" si="2"/>
        <v>1</v>
      </c>
      <c r="D32" s="145">
        <f t="shared" si="2"/>
        <v>1</v>
      </c>
      <c r="E32" s="145">
        <f t="shared" si="2"/>
        <v>1</v>
      </c>
      <c r="F32" s="145">
        <f t="shared" si="2"/>
        <v>1</v>
      </c>
      <c r="G32" s="145">
        <f t="shared" si="2"/>
        <v>1</v>
      </c>
      <c r="H32" s="145">
        <f t="shared" si="2"/>
        <v>1</v>
      </c>
      <c r="I32" s="145">
        <f t="shared" si="2"/>
        <v>1</v>
      </c>
      <c r="J32" s="145">
        <f t="shared" si="2"/>
        <v>1</v>
      </c>
      <c r="K32" s="145">
        <f t="shared" si="2"/>
        <v>1</v>
      </c>
      <c r="L32" s="145">
        <f t="shared" si="2"/>
        <v>1</v>
      </c>
      <c r="M32" s="145">
        <f t="shared" si="2"/>
        <v>1</v>
      </c>
      <c r="N32" s="145">
        <f t="shared" si="2"/>
        <v>1</v>
      </c>
    </row>
    <row r="37" spans="2:15" x14ac:dyDescent="0.25">
      <c r="B37">
        <v>1</v>
      </c>
      <c r="C37">
        <v>2</v>
      </c>
      <c r="D37">
        <v>3</v>
      </c>
      <c r="E37">
        <v>4</v>
      </c>
      <c r="F37">
        <v>5</v>
      </c>
      <c r="G37">
        <v>6</v>
      </c>
      <c r="H37">
        <v>7</v>
      </c>
      <c r="I37">
        <v>8</v>
      </c>
      <c r="J37">
        <v>9</v>
      </c>
      <c r="K37">
        <v>10</v>
      </c>
      <c r="L37">
        <v>11</v>
      </c>
      <c r="M37">
        <v>12</v>
      </c>
      <c r="N37">
        <v>13</v>
      </c>
      <c r="O37">
        <v>14</v>
      </c>
    </row>
    <row r="38" spans="2:15" x14ac:dyDescent="0.25">
      <c r="B38" s="315" t="s">
        <v>493</v>
      </c>
      <c r="C38" s="315"/>
      <c r="D38" s="315"/>
      <c r="E38" s="315"/>
      <c r="F38" s="315"/>
      <c r="G38" s="315"/>
      <c r="H38" s="315"/>
      <c r="I38" s="315"/>
      <c r="J38" s="315"/>
      <c r="K38" s="315"/>
      <c r="L38" s="315"/>
      <c r="M38" s="315"/>
      <c r="N38" s="315"/>
      <c r="O38" s="315"/>
    </row>
    <row r="39" spans="2:15" x14ac:dyDescent="0.25">
      <c r="B39" s="316" t="s">
        <v>496</v>
      </c>
      <c r="C39" s="316"/>
      <c r="D39" s="316"/>
      <c r="E39" s="316"/>
      <c r="F39" s="316"/>
      <c r="G39" s="316"/>
      <c r="H39" s="316"/>
      <c r="I39" s="316"/>
      <c r="J39" s="316"/>
      <c r="K39" s="316"/>
      <c r="L39" s="316"/>
      <c r="M39" s="316"/>
      <c r="N39" s="316"/>
      <c r="O39" s="316"/>
    </row>
    <row r="40" spans="2:15" ht="15.75" thickBot="1" x14ac:dyDescent="0.3">
      <c r="B40" s="311" t="s">
        <v>370</v>
      </c>
      <c r="C40" s="311"/>
      <c r="D40" s="311"/>
      <c r="E40" s="311"/>
      <c r="F40" s="311"/>
      <c r="G40" s="311"/>
      <c r="H40" s="311"/>
      <c r="I40" s="311"/>
      <c r="J40" s="311"/>
      <c r="K40" s="311"/>
      <c r="L40" s="311"/>
      <c r="M40" s="311"/>
      <c r="N40" s="311"/>
      <c r="O40" s="311"/>
    </row>
    <row r="41" spans="2:15" ht="291" thickBot="1" x14ac:dyDescent="0.3">
      <c r="B41" s="66" t="s">
        <v>449</v>
      </c>
      <c r="C41" s="32" t="s">
        <v>328</v>
      </c>
      <c r="D41" s="32" t="s">
        <v>358</v>
      </c>
      <c r="E41" s="32" t="s">
        <v>343</v>
      </c>
      <c r="F41" s="32" t="s">
        <v>344</v>
      </c>
      <c r="G41" s="32" t="s">
        <v>345</v>
      </c>
      <c r="H41" s="32" t="s">
        <v>346</v>
      </c>
      <c r="I41" s="32" t="s">
        <v>347</v>
      </c>
      <c r="J41" s="32" t="s">
        <v>348</v>
      </c>
      <c r="K41" s="32" t="s">
        <v>349</v>
      </c>
      <c r="L41" s="32" t="s">
        <v>350</v>
      </c>
      <c r="M41" s="32" t="s">
        <v>354</v>
      </c>
      <c r="N41" s="32" t="s">
        <v>357</v>
      </c>
      <c r="O41" s="85" t="s">
        <v>372</v>
      </c>
    </row>
    <row r="42" spans="2:15" ht="30" x14ac:dyDescent="0.25">
      <c r="B42" s="215" t="s">
        <v>447</v>
      </c>
      <c r="C42" s="105">
        <f>VLOOKUP($B42,ValorAgregadoActividad!$G$243:$T$252,C$37,FALSE)</f>
        <v>9.0264154632698247E-3</v>
      </c>
      <c r="D42" s="105">
        <f>VLOOKUP($B42,ValorAgregadoActividad!$G$243:$T$252,D$37,FALSE)</f>
        <v>1.0273981521690648E-3</v>
      </c>
      <c r="E42" s="105">
        <f>VLOOKUP($B42,ValorAgregadoActividad!$G$243:$T$252,E$37,FALSE)</f>
        <v>0.19370925014947449</v>
      </c>
      <c r="F42" s="105">
        <f>VLOOKUP($B42,ValorAgregadoActividad!$G$243:$T$252,F$37,FALSE)</f>
        <v>5.2559960258764644E-2</v>
      </c>
      <c r="G42" s="105">
        <f>VLOOKUP($B42,ValorAgregadoActividad!$G$243:$T$252,G$37,FALSE)</f>
        <v>6.653613624858333E-2</v>
      </c>
      <c r="H42" s="105">
        <f>VLOOKUP($B42,ValorAgregadoActividad!$G$243:$T$252,H$37,FALSE)</f>
        <v>0.206679111094483</v>
      </c>
      <c r="I42" s="105">
        <f>VLOOKUP($B42,ValorAgregadoActividad!$G$243:$T$252,I$37,FALSE)</f>
        <v>3.2541979759811629E-2</v>
      </c>
      <c r="J42" s="105">
        <f>VLOOKUP($B42,ValorAgregadoActividad!$G$243:$T$252,J$37,FALSE)</f>
        <v>7.5192350124869398E-2</v>
      </c>
      <c r="K42" s="105">
        <f>VLOOKUP($B42,ValorAgregadoActividad!$G$243:$T$252,K$37,FALSE)</f>
        <v>0.10298250650780608</v>
      </c>
      <c r="L42" s="105">
        <f>VLOOKUP($B42,ValorAgregadoActividad!$G$243:$T$252,L$37,FALSE)</f>
        <v>0.10250912275712927</v>
      </c>
      <c r="M42" s="105">
        <f>VLOOKUP($B42,ValorAgregadoActividad!$G$243:$T$252,M$37,FALSE)</f>
        <v>0.12693445032820933</v>
      </c>
      <c r="N42" s="105">
        <f>VLOOKUP($B42,ValorAgregadoActividad!$G$243:$T$252,N$37,FALSE)</f>
        <v>3.0301319155429985E-2</v>
      </c>
      <c r="O42" s="216">
        <f>VLOOKUP($B42,ValorAgregadoActividad!$G$243:$T$252,O$37,FALSE)</f>
        <v>1</v>
      </c>
    </row>
    <row r="43" spans="2:15" ht="30" x14ac:dyDescent="0.25">
      <c r="B43" s="217" t="s">
        <v>440</v>
      </c>
      <c r="C43" s="132">
        <f>VLOOKUP($B43,ValorAgregadoActividad!$G$243:$T$252,C$37,FALSE)</f>
        <v>0.10538898682817961</v>
      </c>
      <c r="D43" s="132">
        <f>VLOOKUP($B43,ValorAgregadoActividad!$G$243:$T$252,D$37,FALSE)</f>
        <v>0.43754237282014807</v>
      </c>
      <c r="E43" s="132">
        <f>VLOOKUP($B43,ValorAgregadoActividad!$G$243:$T$252,E$37,FALSE)</f>
        <v>7.5851520626991742E-2</v>
      </c>
      <c r="F43" s="132">
        <f>VLOOKUP($B43,ValorAgregadoActividad!$G$243:$T$252,F$37,FALSE)</f>
        <v>1.015613126794898E-2</v>
      </c>
      <c r="G43" s="132">
        <f>VLOOKUP($B43,ValorAgregadoActividad!$G$243:$T$252,G$37,FALSE)</f>
        <v>3.8556129057000746E-2</v>
      </c>
      <c r="H43" s="132">
        <f>VLOOKUP($B43,ValorAgregadoActividad!$G$243:$T$252,H$37,FALSE)</f>
        <v>8.494297415370633E-2</v>
      </c>
      <c r="I43" s="132">
        <f>VLOOKUP($B43,ValorAgregadoActividad!$G$243:$T$252,I$37,FALSE)</f>
        <v>1.4452707700996242E-2</v>
      </c>
      <c r="J43" s="132">
        <f>VLOOKUP($B43,ValorAgregadoActividad!$G$243:$T$252,J$37,FALSE)</f>
        <v>4.6098394272979758E-3</v>
      </c>
      <c r="K43" s="132">
        <f>VLOOKUP($B43,ValorAgregadoActividad!$G$243:$T$252,K$37,FALSE)</f>
        <v>4.5108382387015623E-2</v>
      </c>
      <c r="L43" s="132">
        <f>VLOOKUP($B43,ValorAgregadoActividad!$G$243:$T$252,L$37,FALSE)</f>
        <v>8.0827112006547963E-2</v>
      </c>
      <c r="M43" s="132">
        <f>VLOOKUP($B43,ValorAgregadoActividad!$G$243:$T$252,M$37,FALSE)</f>
        <v>8.1326843833220155E-2</v>
      </c>
      <c r="N43" s="132">
        <f>VLOOKUP($B43,ValorAgregadoActividad!$G$243:$T$252,N$37,FALSE)</f>
        <v>2.123699989094658E-2</v>
      </c>
      <c r="O43" s="218">
        <f>VLOOKUP($B43,ValorAgregadoActividad!$G$243:$T$252,O$37,FALSE)</f>
        <v>1</v>
      </c>
    </row>
    <row r="44" spans="2:15" ht="30" x14ac:dyDescent="0.25">
      <c r="B44" s="217" t="s">
        <v>441</v>
      </c>
      <c r="C44" s="132">
        <f>VLOOKUP($B44,ValorAgregadoActividad!$G$243:$T$252,C$37,FALSE)</f>
        <v>0.42351013066030635</v>
      </c>
      <c r="D44" s="132">
        <f>VLOOKUP($B44,ValorAgregadoActividad!$G$243:$T$252,D$37,FALSE)</f>
        <v>6.9431730903808404E-3</v>
      </c>
      <c r="E44" s="132">
        <f>VLOOKUP($B44,ValorAgregadoActividad!$G$243:$T$252,E$37,FALSE)</f>
        <v>8.588849810529732E-2</v>
      </c>
      <c r="F44" s="132">
        <f>VLOOKUP($B44,ValorAgregadoActividad!$G$243:$T$252,F$37,FALSE)</f>
        <v>1.1914206579160926E-2</v>
      </c>
      <c r="G44" s="132">
        <f>VLOOKUP($B44,ValorAgregadoActividad!$G$243:$T$252,G$37,FALSE)</f>
        <v>6.0627351036495504E-2</v>
      </c>
      <c r="H44" s="132">
        <f>VLOOKUP($B44,ValorAgregadoActividad!$G$243:$T$252,H$37,FALSE)</f>
        <v>0.10137083945950214</v>
      </c>
      <c r="I44" s="132">
        <f>VLOOKUP($B44,ValorAgregadoActividad!$G$243:$T$252,I$37,FALSE)</f>
        <v>2.0474249447779716E-2</v>
      </c>
      <c r="J44" s="132">
        <f>VLOOKUP($B44,ValorAgregadoActividad!$G$243:$T$252,J$37,FALSE)</f>
        <v>1.085113707258584E-2</v>
      </c>
      <c r="K44" s="132">
        <f>VLOOKUP($B44,ValorAgregadoActividad!$G$243:$T$252,K$37,FALSE)</f>
        <v>6.6707776821026452E-2</v>
      </c>
      <c r="L44" s="132">
        <f>VLOOKUP($B44,ValorAgregadoActividad!$G$243:$T$252,L$37,FALSE)</f>
        <v>6.2912336913878888E-2</v>
      </c>
      <c r="M44" s="132">
        <f>VLOOKUP($B44,ValorAgregadoActividad!$G$243:$T$252,M$37,FALSE)</f>
        <v>0.11707330055212957</v>
      </c>
      <c r="N44" s="132">
        <f>VLOOKUP($B44,ValorAgregadoActividad!$G$243:$T$252,N$37,FALSE)</f>
        <v>3.1727000261456487E-2</v>
      </c>
      <c r="O44" s="218">
        <f>VLOOKUP($B44,ValorAgregadoActividad!$G$243:$T$252,O$37,FALSE)</f>
        <v>1</v>
      </c>
    </row>
    <row r="45" spans="2:15" x14ac:dyDescent="0.25">
      <c r="B45" s="217" t="s">
        <v>442</v>
      </c>
      <c r="C45" s="132">
        <f>VLOOKUP($B45,ValorAgregadoActividad!$G$243:$T$252,C$37,FALSE)</f>
        <v>0.27924803292960143</v>
      </c>
      <c r="D45" s="132">
        <f>VLOOKUP($B45,ValorAgregadoActividad!$G$243:$T$252,D$37,FALSE)</f>
        <v>8.9396499358065807E-3</v>
      </c>
      <c r="E45" s="132">
        <f>VLOOKUP($B45,ValorAgregadoActividad!$G$243:$T$252,E$37,FALSE)</f>
        <v>0.27009505696260244</v>
      </c>
      <c r="F45" s="132">
        <f>VLOOKUP($B45,ValorAgregadoActividad!$G$243:$T$252,F$37,FALSE)</f>
        <v>2.3319340390635841E-2</v>
      </c>
      <c r="G45" s="132">
        <f>VLOOKUP($B45,ValorAgregadoActividad!$G$243:$T$252,G$37,FALSE)</f>
        <v>6.4462404850699997E-2</v>
      </c>
      <c r="H45" s="132">
        <f>VLOOKUP($B45,ValorAgregadoActividad!$G$243:$T$252,H$37,FALSE)</f>
        <v>9.0005318302184431E-2</v>
      </c>
      <c r="I45" s="132">
        <f>VLOOKUP($B45,ValorAgregadoActividad!$G$243:$T$252,I$37,FALSE)</f>
        <v>1.7671303128251631E-2</v>
      </c>
      <c r="J45" s="132">
        <f>VLOOKUP($B45,ValorAgregadoActividad!$G$243:$T$252,J$37,FALSE)</f>
        <v>9.9752556961078924E-3</v>
      </c>
      <c r="K45" s="132">
        <f>VLOOKUP($B45,ValorAgregadoActividad!$G$243:$T$252,K$37,FALSE)</f>
        <v>5.896303650627293E-2</v>
      </c>
      <c r="L45" s="132">
        <f>VLOOKUP($B45,ValorAgregadoActividad!$G$243:$T$252,L$37,FALSE)</f>
        <v>6.7343162976491511E-2</v>
      </c>
      <c r="M45" s="132">
        <f>VLOOKUP($B45,ValorAgregadoActividad!$G$243:$T$252,M$37,FALSE)</f>
        <v>9.3581519917068187E-2</v>
      </c>
      <c r="N45" s="132">
        <f>VLOOKUP($B45,ValorAgregadoActividad!$G$243:$T$252,N$37,FALSE)</f>
        <v>1.6395918404277104E-2</v>
      </c>
      <c r="O45" s="218">
        <f>VLOOKUP($B45,ValorAgregadoActividad!$G$243:$T$252,O$37,FALSE)</f>
        <v>1</v>
      </c>
    </row>
    <row r="46" spans="2:15" ht="30" x14ac:dyDescent="0.25">
      <c r="B46" s="217" t="s">
        <v>443</v>
      </c>
      <c r="C46" s="132">
        <f>VLOOKUP($B46,ValorAgregadoActividad!$G$243:$T$252,C$37,FALSE)</f>
        <v>0.16202674602332953</v>
      </c>
      <c r="D46" s="132">
        <f>VLOOKUP($B46,ValorAgregadoActividad!$G$243:$T$252,D$37,FALSE)</f>
        <v>1.7694386149913921E-3</v>
      </c>
      <c r="E46" s="132">
        <f>VLOOKUP($B46,ValorAgregadoActividad!$G$243:$T$252,E$37,FALSE)</f>
        <v>9.1998485774965486E-2</v>
      </c>
      <c r="F46" s="132">
        <f>VLOOKUP($B46,ValorAgregadoActividad!$G$243:$T$252,F$37,FALSE)</f>
        <v>0.2157574818031113</v>
      </c>
      <c r="G46" s="132">
        <f>VLOOKUP($B46,ValorAgregadoActividad!$G$243:$T$252,G$37,FALSE)</f>
        <v>5.6407667475560447E-2</v>
      </c>
      <c r="H46" s="132">
        <f>VLOOKUP($B46,ValorAgregadoActividad!$G$243:$T$252,H$37,FALSE)</f>
        <v>0.13721140758172126</v>
      </c>
      <c r="I46" s="132">
        <f>VLOOKUP($B46,ValorAgregadoActividad!$G$243:$T$252,I$37,FALSE)</f>
        <v>2.7074553908309606E-2</v>
      </c>
      <c r="J46" s="132">
        <f>VLOOKUP($B46,ValorAgregadoActividad!$G$243:$T$252,J$37,FALSE)</f>
        <v>1.0694922754474336E-2</v>
      </c>
      <c r="K46" s="132">
        <f>VLOOKUP($B46,ValorAgregadoActividad!$G$243:$T$252,K$37,FALSE)</f>
        <v>9.7541533905905656E-2</v>
      </c>
      <c r="L46" s="132">
        <f>VLOOKUP($B46,ValorAgregadoActividad!$G$243:$T$252,L$37,FALSE)</f>
        <v>7.6122088331479501E-2</v>
      </c>
      <c r="M46" s="132">
        <f>VLOOKUP($B46,ValorAgregadoActividad!$G$243:$T$252,M$37,FALSE)</f>
        <v>9.834346603600734E-2</v>
      </c>
      <c r="N46" s="132">
        <f>VLOOKUP($B46,ValorAgregadoActividad!$G$243:$T$252,N$37,FALSE)</f>
        <v>2.5052207790144145E-2</v>
      </c>
      <c r="O46" s="218">
        <f>VLOOKUP($B46,ValorAgregadoActividad!$G$243:$T$252,O$37,FALSE)</f>
        <v>1</v>
      </c>
    </row>
    <row r="47" spans="2:15" x14ac:dyDescent="0.25">
      <c r="B47" s="217" t="s">
        <v>444</v>
      </c>
      <c r="C47" s="132">
        <f>VLOOKUP($B47,ValorAgregadoActividad!$G$243:$T$252,C$37,FALSE)</f>
        <v>0.32565205496110017</v>
      </c>
      <c r="D47" s="132">
        <f>VLOOKUP($B47,ValorAgregadoActividad!$G$243:$T$252,D$37,FALSE)</f>
        <v>3.047255559842994E-3</v>
      </c>
      <c r="E47" s="132">
        <f>VLOOKUP($B47,ValorAgregadoActividad!$G$243:$T$252,E$37,FALSE)</f>
        <v>4.784345227794104E-2</v>
      </c>
      <c r="F47" s="132">
        <f>VLOOKUP($B47,ValorAgregadoActividad!$G$243:$T$252,F$37,FALSE)</f>
        <v>2.0859283948058017E-2</v>
      </c>
      <c r="G47" s="132">
        <f>VLOOKUP($B47,ValorAgregadoActividad!$G$243:$T$252,G$37,FALSE)</f>
        <v>5.7218537025704355E-2</v>
      </c>
      <c r="H47" s="132">
        <f>VLOOKUP($B47,ValorAgregadoActividad!$G$243:$T$252,H$37,FALSE)</f>
        <v>0.15354182481167761</v>
      </c>
      <c r="I47" s="132">
        <f>VLOOKUP($B47,ValorAgregadoActividad!$G$243:$T$252,I$37,FALSE)</f>
        <v>2.5626023724963479E-2</v>
      </c>
      <c r="J47" s="132">
        <f>VLOOKUP($B47,ValorAgregadoActividad!$G$243:$T$252,J$37,FALSE)</f>
        <v>1.272449170202071E-2</v>
      </c>
      <c r="K47" s="132">
        <f>VLOOKUP($B47,ValorAgregadoActividad!$G$243:$T$252,K$37,FALSE)</f>
        <v>9.9513196223342593E-2</v>
      </c>
      <c r="L47" s="132">
        <f>VLOOKUP($B47,ValorAgregadoActividad!$G$243:$T$252,L$37,FALSE)</f>
        <v>7.5691840613418132E-2</v>
      </c>
      <c r="M47" s="132">
        <f>VLOOKUP($B47,ValorAgregadoActividad!$G$243:$T$252,M$37,FALSE)</f>
        <v>0.14355485515075164</v>
      </c>
      <c r="N47" s="132">
        <f>VLOOKUP($B47,ValorAgregadoActividad!$G$243:$T$252,N$37,FALSE)</f>
        <v>3.4727184001179336E-2</v>
      </c>
      <c r="O47" s="218">
        <f>VLOOKUP($B47,ValorAgregadoActividad!$G$243:$T$252,O$37,FALSE)</f>
        <v>1</v>
      </c>
    </row>
    <row r="48" spans="2:15" x14ac:dyDescent="0.25">
      <c r="B48" s="217" t="s">
        <v>445</v>
      </c>
      <c r="C48" s="132">
        <f>VLOOKUP($B48,ValorAgregadoActividad!$G$243:$T$252,C$37,FALSE)</f>
        <v>0.29715606293882146</v>
      </c>
      <c r="D48" s="132">
        <f>VLOOKUP($B48,ValorAgregadoActividad!$G$243:$T$252,D$37,FALSE)</f>
        <v>1.2275116776103583E-2</v>
      </c>
      <c r="E48" s="132">
        <f>VLOOKUP($B48,ValorAgregadoActividad!$G$243:$T$252,E$37,FALSE)</f>
        <v>4.6010550969079411E-2</v>
      </c>
      <c r="F48" s="132">
        <f>VLOOKUP($B48,ValorAgregadoActividad!$G$243:$T$252,F$37,FALSE)</f>
        <v>1.9060115304100528E-2</v>
      </c>
      <c r="G48" s="132">
        <f>VLOOKUP($B48,ValorAgregadoActividad!$G$243:$T$252,G$37,FALSE)</f>
        <v>5.3301816116476157E-2</v>
      </c>
      <c r="H48" s="132">
        <f>VLOOKUP($B48,ValorAgregadoActividad!$G$243:$T$252,H$37,FALSE)</f>
        <v>0.17447700027584617</v>
      </c>
      <c r="I48" s="132">
        <f>VLOOKUP($B48,ValorAgregadoActividad!$G$243:$T$252,I$37,FALSE)</f>
        <v>2.3255882410054544E-2</v>
      </c>
      <c r="J48" s="132">
        <f>VLOOKUP($B48,ValorAgregadoActividad!$G$243:$T$252,J$37,FALSE)</f>
        <v>1.7569891900780753E-2</v>
      </c>
      <c r="K48" s="132">
        <f>VLOOKUP($B48,ValorAgregadoActividad!$G$243:$T$252,K$37,FALSE)</f>
        <v>8.4640927272406116E-2</v>
      </c>
      <c r="L48" s="132">
        <f>VLOOKUP($B48,ValorAgregadoActividad!$G$243:$T$252,L$37,FALSE)</f>
        <v>7.9472135901014762E-2</v>
      </c>
      <c r="M48" s="132">
        <f>VLOOKUP($B48,ValorAgregadoActividad!$G$243:$T$252,M$37,FALSE)</f>
        <v>0.15359123957287316</v>
      </c>
      <c r="N48" s="132">
        <f>VLOOKUP($B48,ValorAgregadoActividad!$G$243:$T$252,N$37,FALSE)</f>
        <v>3.9189260562443255E-2</v>
      </c>
      <c r="O48" s="218">
        <f>VLOOKUP($B48,ValorAgregadoActividad!$G$243:$T$252,O$37,FALSE)</f>
        <v>1</v>
      </c>
    </row>
    <row r="49" spans="2:15" ht="45" x14ac:dyDescent="0.25">
      <c r="B49" s="217" t="s">
        <v>446</v>
      </c>
      <c r="C49" s="132">
        <f>VLOOKUP($B49,ValorAgregadoActividad!$G$243:$T$252,C$37,FALSE)</f>
        <v>0.27699449866095432</v>
      </c>
      <c r="D49" s="132">
        <f>VLOOKUP($B49,ValorAgregadoActividad!$G$243:$T$252,D$37,FALSE)</f>
        <v>0</v>
      </c>
      <c r="E49" s="132">
        <f>VLOOKUP($B49,ValorAgregadoActividad!$G$243:$T$252,E$37,FALSE)</f>
        <v>4.9361591972931752E-2</v>
      </c>
      <c r="F49" s="132">
        <f>VLOOKUP($B49,ValorAgregadoActividad!$G$243:$T$252,F$37,FALSE)</f>
        <v>1.2140835110900666E-2</v>
      </c>
      <c r="G49" s="132">
        <f>VLOOKUP($B49,ValorAgregadoActividad!$G$243:$T$252,G$37,FALSE)</f>
        <v>5.1625868434666607E-2</v>
      </c>
      <c r="H49" s="132">
        <f>VLOOKUP($B49,ValorAgregadoActividad!$G$243:$T$252,H$37,FALSE)</f>
        <v>0.17898245048247222</v>
      </c>
      <c r="I49" s="132">
        <f>VLOOKUP($B49,ValorAgregadoActividad!$G$243:$T$252,I$37,FALSE)</f>
        <v>2.6961511506011331E-2</v>
      </c>
      <c r="J49" s="132">
        <f>VLOOKUP($B49,ValorAgregadoActividad!$G$243:$T$252,J$37,FALSE)</f>
        <v>1.4495125526675699E-2</v>
      </c>
      <c r="K49" s="132">
        <f>VLOOKUP($B49,ValorAgregadoActividad!$G$243:$T$252,K$37,FALSE)</f>
        <v>5.121224939699235E-2</v>
      </c>
      <c r="L49" s="132">
        <f>VLOOKUP($B49,ValorAgregadoActividad!$G$243:$T$252,L$37,FALSE)</f>
        <v>8.5631707906377932E-2</v>
      </c>
      <c r="M49" s="132">
        <f>VLOOKUP($B49,ValorAgregadoActividad!$G$243:$T$252,M$37,FALSE)</f>
        <v>0.22660156650702631</v>
      </c>
      <c r="N49" s="132">
        <f>VLOOKUP($B49,ValorAgregadoActividad!$G$243:$T$252,N$37,FALSE)</f>
        <v>2.5992594494990858E-2</v>
      </c>
      <c r="O49" s="218">
        <f>VLOOKUP($B49,ValorAgregadoActividad!$G$243:$T$252,O$37,FALSE)</f>
        <v>1</v>
      </c>
    </row>
    <row r="50" spans="2:15" ht="15.75" thickBot="1" x14ac:dyDescent="0.3">
      <c r="B50" s="219" t="s">
        <v>439</v>
      </c>
      <c r="C50" s="134">
        <f>VLOOKUP($B50,ValorAgregadoActividad!$G$243:$T$252,C$37,FALSE)</f>
        <v>0.17407608106414793</v>
      </c>
      <c r="D50" s="134">
        <f>VLOOKUP($B50,ValorAgregadoActividad!$G$243:$T$252,D$37,FALSE)</f>
        <v>9.9625721334331632E-2</v>
      </c>
      <c r="E50" s="134">
        <f>VLOOKUP($B50,ValorAgregadoActividad!$G$243:$T$252,E$37,FALSE)</f>
        <v>0.11162913146032401</v>
      </c>
      <c r="F50" s="134">
        <f>VLOOKUP($B50,ValorAgregadoActividad!$G$243:$T$252,F$37,FALSE)</f>
        <v>3.7038508525997924E-2</v>
      </c>
      <c r="G50" s="134">
        <f>VLOOKUP($B50,ValorAgregadoActividad!$G$243:$T$252,G$37,FALSE)</f>
        <v>5.9701358410559312E-2</v>
      </c>
      <c r="H50" s="134">
        <f>VLOOKUP($B50,ValorAgregadoActividad!$G$243:$T$252,H$37,FALSE)</f>
        <v>0.17510176568613969</v>
      </c>
      <c r="I50" s="134">
        <f>VLOOKUP($B50,ValorAgregadoActividad!$G$243:$T$252,I$37,FALSE)</f>
        <v>2.2626223398555301E-2</v>
      </c>
      <c r="J50" s="134">
        <f>VLOOKUP($B50,ValorAgregadoActividad!$G$243:$T$252,J$37,FALSE)</f>
        <v>1.4956521402989536E-2</v>
      </c>
      <c r="K50" s="134">
        <f>VLOOKUP($B50,ValorAgregadoActividad!$G$243:$T$252,K$37,FALSE)</f>
        <v>7.0159819133076728E-2</v>
      </c>
      <c r="L50" s="134">
        <f>VLOOKUP($B50,ValorAgregadoActividad!$G$243:$T$252,L$37,FALSE)</f>
        <v>8.3828886608649844E-2</v>
      </c>
      <c r="M50" s="134">
        <f>VLOOKUP($B50,ValorAgregadoActividad!$G$243:$T$252,M$37,FALSE)</f>
        <v>0.12526855240856191</v>
      </c>
      <c r="N50" s="134">
        <f>VLOOKUP($B50,ValorAgregadoActividad!$G$243:$T$252,N$37,FALSE)</f>
        <v>2.5987430566666216E-2</v>
      </c>
      <c r="O50" s="220">
        <f>VLOOKUP($B50,ValorAgregadoActividad!$G$243:$T$252,O$37,FALSE)</f>
        <v>1</v>
      </c>
    </row>
    <row r="51" spans="2:15" ht="15.75" thickBot="1" x14ac:dyDescent="0.3">
      <c r="B51" s="213" t="s">
        <v>329</v>
      </c>
      <c r="C51" s="137">
        <f>VLOOKUP($B51,ValorAgregadoActividad!$G$243:$T$252,C$37,FALSE)</f>
        <v>7.5316269419405682E-2</v>
      </c>
      <c r="D51" s="137">
        <f>VLOOKUP($B51,ValorAgregadoActividad!$G$243:$T$252,D$37,FALSE)</f>
        <v>3.443201525827265E-2</v>
      </c>
      <c r="E51" s="137">
        <f>VLOOKUP($B51,ValorAgregadoActividad!$G$243:$T$252,E$37,FALSE)</f>
        <v>0.16242716974564322</v>
      </c>
      <c r="F51" s="137">
        <f>VLOOKUP($B51,ValorAgregadoActividad!$G$243:$T$252,F$37,FALSE)</f>
        <v>5.0338199058003949E-2</v>
      </c>
      <c r="G51" s="137">
        <f>VLOOKUP($B51,ValorAgregadoActividad!$G$243:$T$252,G$37,FALSE)</f>
        <v>6.3401489019240795E-2</v>
      </c>
      <c r="H51" s="137">
        <f>VLOOKUP($B51,ValorAgregadoActividad!$G$243:$T$252,H$37,FALSE)</f>
        <v>0.18994090947827008</v>
      </c>
      <c r="I51" s="137">
        <f>VLOOKUP($B51,ValorAgregadoActividad!$G$243:$T$252,I$37,FALSE)</f>
        <v>2.9005993402209562E-2</v>
      </c>
      <c r="J51" s="137">
        <f>VLOOKUP($B51,ValorAgregadoActividad!$G$243:$T$252,J$37,FALSE)</f>
        <v>5.3506225578129604E-2</v>
      </c>
      <c r="K51" s="137">
        <f>VLOOKUP($B51,ValorAgregadoActividad!$G$243:$T$252,K$37,FALSE)</f>
        <v>9.1783082240638011E-2</v>
      </c>
      <c r="L51" s="137">
        <f>VLOOKUP($B51,ValorAgregadoActividad!$G$243:$T$252,L$37,FALSE)</f>
        <v>9.4972647772667063E-2</v>
      </c>
      <c r="M51" s="137">
        <f>VLOOKUP($B51,ValorAgregadoActividad!$G$243:$T$252,M$37,FALSE)</f>
        <v>0.12597432588192767</v>
      </c>
      <c r="N51" s="137">
        <f>VLOOKUP($B51,ValorAgregadoActividad!$G$243:$T$252,N$37,FALSE)</f>
        <v>2.8901673145591677E-2</v>
      </c>
      <c r="O51" s="221">
        <f>VLOOKUP($B51,ValorAgregadoActividad!$G$243:$T$252,O$37,FALSE)</f>
        <v>1</v>
      </c>
    </row>
    <row r="54" spans="2:15" x14ac:dyDescent="0.25">
      <c r="B54" s="150" t="s">
        <v>468</v>
      </c>
      <c r="C54" s="150"/>
      <c r="D54" s="150"/>
      <c r="E54" s="150"/>
      <c r="F54" s="150"/>
      <c r="G54" s="150"/>
      <c r="H54" s="150"/>
      <c r="I54" s="150"/>
      <c r="J54" s="150"/>
      <c r="K54" s="150"/>
      <c r="L54" s="150"/>
      <c r="M54" s="150"/>
      <c r="N54" s="150"/>
    </row>
    <row r="55" spans="2:15" ht="15.75" thickBot="1" x14ac:dyDescent="0.3">
      <c r="B55" s="140" t="s">
        <v>506</v>
      </c>
      <c r="C55" s="140"/>
      <c r="D55" s="140"/>
      <c r="E55" s="140"/>
      <c r="F55" s="140"/>
      <c r="G55" s="140"/>
      <c r="H55" s="140"/>
      <c r="I55" s="140"/>
      <c r="J55" s="140"/>
      <c r="K55" s="140"/>
      <c r="L55" s="141"/>
      <c r="M55" s="141"/>
      <c r="N55" s="141"/>
    </row>
    <row r="56" spans="2:15" ht="282" thickBot="1" x14ac:dyDescent="0.3">
      <c r="B56" s="66" t="s">
        <v>449</v>
      </c>
      <c r="C56" s="32" t="s">
        <v>328</v>
      </c>
      <c r="D56" s="32" t="s">
        <v>438</v>
      </c>
      <c r="E56" s="32" t="s">
        <v>343</v>
      </c>
      <c r="F56" s="32" t="s">
        <v>344</v>
      </c>
      <c r="G56" s="32" t="s">
        <v>345</v>
      </c>
      <c r="H56" s="32" t="s">
        <v>346</v>
      </c>
      <c r="I56" s="32" t="s">
        <v>347</v>
      </c>
      <c r="J56" s="32" t="s">
        <v>348</v>
      </c>
      <c r="K56" s="32" t="s">
        <v>349</v>
      </c>
      <c r="L56" s="32" t="s">
        <v>350</v>
      </c>
      <c r="M56" s="32" t="s">
        <v>354</v>
      </c>
      <c r="N56" s="32" t="s">
        <v>357</v>
      </c>
    </row>
    <row r="57" spans="2:15" ht="30" x14ac:dyDescent="0.25">
      <c r="B57" s="215" t="s">
        <v>447</v>
      </c>
      <c r="C57" s="142">
        <f>C42/C$51</f>
        <v>0.11984682105011583</v>
      </c>
      <c r="D57" s="142">
        <f t="shared" ref="D57:N57" si="3">D42/D$51</f>
        <v>2.9838455416059961E-2</v>
      </c>
      <c r="E57" s="142">
        <f t="shared" si="3"/>
        <v>1.1925914269935147</v>
      </c>
      <c r="F57" s="142">
        <f t="shared" si="3"/>
        <v>1.0441366843140454</v>
      </c>
      <c r="G57" s="142">
        <f t="shared" si="3"/>
        <v>1.0494412241389355</v>
      </c>
      <c r="H57" s="142">
        <f t="shared" si="3"/>
        <v>1.0881232045386611</v>
      </c>
      <c r="I57" s="142">
        <f t="shared" si="3"/>
        <v>1.1219053699892489</v>
      </c>
      <c r="J57" s="142">
        <f t="shared" si="3"/>
        <v>1.4053009591393022</v>
      </c>
      <c r="K57" s="142">
        <f t="shared" si="3"/>
        <v>1.1220205727870991</v>
      </c>
      <c r="L57" s="142">
        <f t="shared" si="3"/>
        <v>1.0793541631323371</v>
      </c>
      <c r="M57" s="142">
        <f t="shared" si="3"/>
        <v>1.0076215882844379</v>
      </c>
      <c r="N57" s="142">
        <f t="shared" si="3"/>
        <v>1.0484278540826206</v>
      </c>
    </row>
    <row r="58" spans="2:15" ht="30" x14ac:dyDescent="0.25">
      <c r="B58" s="217" t="s">
        <v>440</v>
      </c>
      <c r="C58" s="142">
        <f t="shared" ref="C58:N66" si="4">C43/C$51</f>
        <v>1.3992858069125966</v>
      </c>
      <c r="D58" s="142">
        <f t="shared" si="4"/>
        <v>12.707428523662262</v>
      </c>
      <c r="E58" s="142">
        <f t="shared" si="4"/>
        <v>0.46698788599083069</v>
      </c>
      <c r="F58" s="142">
        <f t="shared" si="4"/>
        <v>0.20175793846431062</v>
      </c>
      <c r="G58" s="142">
        <f t="shared" si="4"/>
        <v>0.60812655433533913</v>
      </c>
      <c r="H58" s="142">
        <f t="shared" si="4"/>
        <v>0.44720736773888148</v>
      </c>
      <c r="I58" s="142">
        <f t="shared" si="4"/>
        <v>0.49826625485942821</v>
      </c>
      <c r="J58" s="142">
        <f t="shared" si="4"/>
        <v>8.6155197409069795E-2</v>
      </c>
      <c r="K58" s="142">
        <f t="shared" si="4"/>
        <v>0.49146728662641676</v>
      </c>
      <c r="L58" s="142">
        <f t="shared" si="4"/>
        <v>0.85105674004184018</v>
      </c>
      <c r="M58" s="142">
        <f t="shared" si="4"/>
        <v>0.64558268729650203</v>
      </c>
      <c r="N58" s="142">
        <f t="shared" si="4"/>
        <v>0.73480174604305992</v>
      </c>
    </row>
    <row r="59" spans="2:15" ht="30" x14ac:dyDescent="0.25">
      <c r="B59" s="217" t="s">
        <v>441</v>
      </c>
      <c r="C59" s="142">
        <f t="shared" si="4"/>
        <v>5.6230895917315102</v>
      </c>
      <c r="D59" s="142">
        <f t="shared" si="4"/>
        <v>0.20164875736434482</v>
      </c>
      <c r="E59" s="142">
        <f t="shared" si="4"/>
        <v>0.52878159632896704</v>
      </c>
      <c r="F59" s="142">
        <f t="shared" si="4"/>
        <v>0.23668321080443036</v>
      </c>
      <c r="G59" s="142">
        <f t="shared" si="4"/>
        <v>0.95624490803515028</v>
      </c>
      <c r="H59" s="142">
        <f t="shared" si="4"/>
        <v>0.53369671514129147</v>
      </c>
      <c r="I59" s="142">
        <f t="shared" si="4"/>
        <v>0.70586272167530961</v>
      </c>
      <c r="J59" s="142">
        <f t="shared" si="4"/>
        <v>0.20280139283495241</v>
      </c>
      <c r="K59" s="142">
        <f t="shared" si="4"/>
        <v>0.7267981766632241</v>
      </c>
      <c r="L59" s="142">
        <f t="shared" si="4"/>
        <v>0.66242584985595121</v>
      </c>
      <c r="M59" s="142">
        <f t="shared" si="4"/>
        <v>0.92934254446306153</v>
      </c>
      <c r="N59" s="142">
        <f t="shared" si="4"/>
        <v>1.0977565243933205</v>
      </c>
    </row>
    <row r="60" spans="2:15" x14ac:dyDescent="0.25">
      <c r="B60" s="217" t="s">
        <v>442</v>
      </c>
      <c r="C60" s="142">
        <f t="shared" si="4"/>
        <v>3.7076721282434035</v>
      </c>
      <c r="D60" s="142">
        <f t="shared" si="4"/>
        <v>0.25963191142751185</v>
      </c>
      <c r="E60" s="142">
        <f t="shared" si="4"/>
        <v>1.6628687022347577</v>
      </c>
      <c r="F60" s="142">
        <f t="shared" si="4"/>
        <v>0.46325337074068373</v>
      </c>
      <c r="G60" s="142">
        <f t="shared" si="4"/>
        <v>1.0167332951933865</v>
      </c>
      <c r="H60" s="142">
        <f t="shared" si="4"/>
        <v>0.4738595732189087</v>
      </c>
      <c r="I60" s="142">
        <f t="shared" si="4"/>
        <v>0.60922937143416367</v>
      </c>
      <c r="J60" s="142">
        <f t="shared" si="4"/>
        <v>0.18643168319809925</v>
      </c>
      <c r="K60" s="142">
        <f t="shared" si="4"/>
        <v>0.64241726325645632</v>
      </c>
      <c r="L60" s="142">
        <f t="shared" si="4"/>
        <v>0.70907955664970668</v>
      </c>
      <c r="M60" s="142">
        <f t="shared" si="4"/>
        <v>0.74286184317254944</v>
      </c>
      <c r="N60" s="142">
        <f t="shared" si="4"/>
        <v>0.56729997331583359</v>
      </c>
    </row>
    <row r="61" spans="2:15" ht="30" x14ac:dyDescent="0.25">
      <c r="B61" s="217" t="s">
        <v>443</v>
      </c>
      <c r="C61" s="142">
        <f t="shared" si="4"/>
        <v>2.15128480569143</v>
      </c>
      <c r="D61" s="142">
        <f t="shared" si="4"/>
        <v>5.1389342207214146E-2</v>
      </c>
      <c r="E61" s="142">
        <f t="shared" si="4"/>
        <v>0.56639837977250207</v>
      </c>
      <c r="F61" s="142">
        <f t="shared" si="4"/>
        <v>4.2861581431329556</v>
      </c>
      <c r="G61" s="142">
        <f t="shared" si="4"/>
        <v>0.88968994810898061</v>
      </c>
      <c r="H61" s="142">
        <f t="shared" si="4"/>
        <v>0.72238996832548463</v>
      </c>
      <c r="I61" s="142">
        <f t="shared" si="4"/>
        <v>0.93341239973691692</v>
      </c>
      <c r="J61" s="142">
        <f t="shared" si="4"/>
        <v>0.19988183877514679</v>
      </c>
      <c r="K61" s="142">
        <f t="shared" si="4"/>
        <v>1.0627397939216081</v>
      </c>
      <c r="L61" s="142">
        <f t="shared" si="4"/>
        <v>0.80151591133576128</v>
      </c>
      <c r="M61" s="142">
        <f t="shared" si="4"/>
        <v>0.78066276876275575</v>
      </c>
      <c r="N61" s="142">
        <f t="shared" si="4"/>
        <v>0.86680821777839934</v>
      </c>
    </row>
    <row r="62" spans="2:15" x14ac:dyDescent="0.25">
      <c r="B62" s="217" t="s">
        <v>444</v>
      </c>
      <c r="C62" s="142">
        <f t="shared" si="4"/>
        <v>4.323794280724079</v>
      </c>
      <c r="D62" s="142">
        <f t="shared" si="4"/>
        <v>8.85006450242804E-2</v>
      </c>
      <c r="E62" s="142">
        <f t="shared" si="4"/>
        <v>0.29455325948769934</v>
      </c>
      <c r="F62" s="142">
        <f t="shared" si="4"/>
        <v>0.41438280149876194</v>
      </c>
      <c r="G62" s="142">
        <f t="shared" si="4"/>
        <v>0.90247938827335639</v>
      </c>
      <c r="H62" s="142">
        <f t="shared" si="4"/>
        <v>0.80836627156006824</v>
      </c>
      <c r="I62" s="142">
        <f t="shared" si="4"/>
        <v>0.88347340391421969</v>
      </c>
      <c r="J62" s="142">
        <f t="shared" si="4"/>
        <v>0.23781329302401366</v>
      </c>
      <c r="K62" s="142">
        <f t="shared" si="4"/>
        <v>1.0842215558030366</v>
      </c>
      <c r="L62" s="142">
        <f t="shared" si="4"/>
        <v>0.79698568365282629</v>
      </c>
      <c r="M62" s="142">
        <f t="shared" si="4"/>
        <v>1.1395564464881656</v>
      </c>
      <c r="N62" s="142">
        <f t="shared" si="4"/>
        <v>1.2015631007326721</v>
      </c>
    </row>
    <row r="63" spans="2:15" x14ac:dyDescent="0.25">
      <c r="B63" s="217" t="s">
        <v>445</v>
      </c>
      <c r="C63" s="142">
        <f t="shared" si="4"/>
        <v>3.9454431987872391</v>
      </c>
      <c r="D63" s="142">
        <f t="shared" si="4"/>
        <v>0.35650300117575484</v>
      </c>
      <c r="E63" s="142">
        <f t="shared" si="4"/>
        <v>0.28326880928314363</v>
      </c>
      <c r="F63" s="142">
        <f t="shared" si="4"/>
        <v>0.37864118424534504</v>
      </c>
      <c r="G63" s="142">
        <f t="shared" si="4"/>
        <v>0.84070290684025362</v>
      </c>
      <c r="H63" s="142">
        <f t="shared" si="4"/>
        <v>0.91858568412197139</v>
      </c>
      <c r="I63" s="142">
        <f t="shared" si="4"/>
        <v>0.80176128042154915</v>
      </c>
      <c r="J63" s="142">
        <f t="shared" si="4"/>
        <v>0.32837098320690289</v>
      </c>
      <c r="K63" s="142">
        <f t="shared" si="4"/>
        <v>0.92218440704021565</v>
      </c>
      <c r="L63" s="142">
        <f t="shared" si="4"/>
        <v>0.83678972593503587</v>
      </c>
      <c r="M63" s="142">
        <f t="shared" si="4"/>
        <v>1.2192265249097667</v>
      </c>
      <c r="N63" s="142">
        <f t="shared" si="4"/>
        <v>1.3559512753821565</v>
      </c>
    </row>
    <row r="64" spans="2:15" ht="45" x14ac:dyDescent="0.25">
      <c r="B64" s="217" t="s">
        <v>446</v>
      </c>
      <c r="C64" s="142">
        <f t="shared" si="4"/>
        <v>3.6777511790777182</v>
      </c>
      <c r="D64" s="142">
        <f t="shared" si="4"/>
        <v>0</v>
      </c>
      <c r="E64" s="142">
        <f t="shared" si="4"/>
        <v>0.303899846621909</v>
      </c>
      <c r="F64" s="142">
        <f t="shared" si="4"/>
        <v>0.24118532919524921</v>
      </c>
      <c r="G64" s="142">
        <f t="shared" si="4"/>
        <v>0.8142690216471008</v>
      </c>
      <c r="H64" s="142">
        <f t="shared" si="4"/>
        <v>0.9423059570163238</v>
      </c>
      <c r="I64" s="142">
        <f t="shared" si="4"/>
        <v>0.92951519129689619</v>
      </c>
      <c r="J64" s="142">
        <f t="shared" si="4"/>
        <v>0.27090540156883181</v>
      </c>
      <c r="K64" s="142">
        <f t="shared" si="4"/>
        <v>0.55797046848702947</v>
      </c>
      <c r="L64" s="142">
        <f t="shared" si="4"/>
        <v>0.90164599929183575</v>
      </c>
      <c r="M64" s="142">
        <f t="shared" si="4"/>
        <v>1.7987916579082459</v>
      </c>
      <c r="N64" s="142">
        <f t="shared" si="4"/>
        <v>0.89934566639286295</v>
      </c>
    </row>
    <row r="65" spans="2:14" ht="15.75" thickBot="1" x14ac:dyDescent="0.3">
      <c r="B65" s="219" t="s">
        <v>439</v>
      </c>
      <c r="C65" s="142">
        <f t="shared" si="4"/>
        <v>2.31126796913943</v>
      </c>
      <c r="D65" s="142">
        <f t="shared" si="4"/>
        <v>2.8934037286822911</v>
      </c>
      <c r="E65" s="142">
        <f t="shared" si="4"/>
        <v>0.68725652016920791</v>
      </c>
      <c r="F65" s="142">
        <f t="shared" si="4"/>
        <v>0.7357932786454876</v>
      </c>
      <c r="G65" s="142">
        <f t="shared" si="4"/>
        <v>0.94163968913161356</v>
      </c>
      <c r="H65" s="142">
        <f t="shared" si="4"/>
        <v>0.92187494609302145</v>
      </c>
      <c r="I65" s="142">
        <f t="shared" si="4"/>
        <v>0.78005338706419636</v>
      </c>
      <c r="J65" s="142">
        <f t="shared" si="4"/>
        <v>0.27952862010702056</v>
      </c>
      <c r="K65" s="142">
        <f t="shared" si="4"/>
        <v>0.7644090547006348</v>
      </c>
      <c r="L65" s="142">
        <f t="shared" si="4"/>
        <v>0.88266346758393344</v>
      </c>
      <c r="M65" s="142">
        <f t="shared" si="4"/>
        <v>0.99439748164219388</v>
      </c>
      <c r="N65" s="142">
        <f t="shared" si="4"/>
        <v>0.89916699409598144</v>
      </c>
    </row>
    <row r="66" spans="2:14" ht="15.75" thickBot="1" x14ac:dyDescent="0.3">
      <c r="B66" s="213" t="s">
        <v>329</v>
      </c>
      <c r="C66" s="145">
        <f t="shared" si="4"/>
        <v>1</v>
      </c>
      <c r="D66" s="145">
        <f t="shared" si="4"/>
        <v>1</v>
      </c>
      <c r="E66" s="145">
        <f t="shared" si="4"/>
        <v>1</v>
      </c>
      <c r="F66" s="145">
        <f t="shared" si="4"/>
        <v>1</v>
      </c>
      <c r="G66" s="145">
        <f t="shared" si="4"/>
        <v>1</v>
      </c>
      <c r="H66" s="145">
        <f t="shared" si="4"/>
        <v>1</v>
      </c>
      <c r="I66" s="145">
        <f t="shared" si="4"/>
        <v>1</v>
      </c>
      <c r="J66" s="145">
        <f t="shared" si="4"/>
        <v>1</v>
      </c>
      <c r="K66" s="145">
        <f t="shared" si="4"/>
        <v>1</v>
      </c>
      <c r="L66" s="145">
        <f t="shared" si="4"/>
        <v>1</v>
      </c>
      <c r="M66" s="145">
        <f t="shared" si="4"/>
        <v>1</v>
      </c>
      <c r="N66" s="145">
        <f t="shared" si="4"/>
        <v>1</v>
      </c>
    </row>
  </sheetData>
  <mergeCells count="9">
    <mergeCell ref="B39:O39"/>
    <mergeCell ref="B38:O38"/>
    <mergeCell ref="B40:O40"/>
    <mergeCell ref="A16:B16"/>
    <mergeCell ref="A2:O2"/>
    <mergeCell ref="A3:O3"/>
    <mergeCell ref="A4:O4"/>
    <mergeCell ref="A32:B32"/>
    <mergeCell ref="A19:N19"/>
  </mergeCells>
  <hyperlinks>
    <hyperlink ref="Q2" location="INDICE!A1" display="VOVER AL I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201"/>
  <sheetViews>
    <sheetView showGridLines="0" topLeftCell="A139" zoomScale="85" zoomScaleNormal="85" workbookViewId="0">
      <selection activeCell="Q28" sqref="Q28"/>
    </sheetView>
  </sheetViews>
  <sheetFormatPr baseColWidth="10" defaultRowHeight="15" x14ac:dyDescent="0.25"/>
  <cols>
    <col min="2" max="2" width="18.28515625" customWidth="1"/>
    <col min="5" max="5" width="20" customWidth="1"/>
    <col min="7" max="7" width="41.140625" customWidth="1"/>
    <col min="8" max="8" width="11.7109375" customWidth="1"/>
    <col min="9" max="9" width="13.7109375" customWidth="1"/>
    <col min="10" max="10" width="13.28515625" bestFit="1" customWidth="1"/>
    <col min="11" max="11" width="14.85546875" bestFit="1" customWidth="1"/>
    <col min="12" max="12" width="20.7109375" style="162" customWidth="1"/>
    <col min="14" max="14" width="23.28515625" customWidth="1"/>
    <col min="20" max="20" width="15.42578125" customWidth="1"/>
  </cols>
  <sheetData>
    <row r="1" spans="1:30" ht="15.75" thickBot="1" x14ac:dyDescent="0.3"/>
    <row r="2" spans="1:30" ht="15.75" thickBot="1" x14ac:dyDescent="0.3">
      <c r="A2" s="315" t="s">
        <v>469</v>
      </c>
      <c r="B2" s="315"/>
      <c r="C2" s="315"/>
      <c r="D2" s="315"/>
      <c r="E2" s="315"/>
      <c r="F2" s="315"/>
      <c r="G2" s="315"/>
      <c r="H2" s="315"/>
      <c r="I2" s="315"/>
      <c r="J2" s="315"/>
      <c r="K2" s="315"/>
      <c r="L2" s="315"/>
      <c r="N2" s="207" t="s">
        <v>488</v>
      </c>
    </row>
    <row r="3" spans="1:30" ht="15.75" thickTop="1" x14ac:dyDescent="0.25">
      <c r="A3" s="316" t="s">
        <v>482</v>
      </c>
      <c r="B3" s="316"/>
      <c r="C3" s="316"/>
      <c r="D3" s="316"/>
      <c r="E3" s="316"/>
      <c r="F3" s="316"/>
      <c r="G3" s="316"/>
      <c r="H3" s="316"/>
      <c r="I3" s="316"/>
      <c r="J3" s="316"/>
      <c r="K3" s="316"/>
      <c r="L3" s="316"/>
    </row>
    <row r="4" spans="1:30" x14ac:dyDescent="0.25">
      <c r="A4" s="316" t="s">
        <v>322</v>
      </c>
      <c r="B4" s="316"/>
      <c r="C4" s="316"/>
      <c r="D4" s="316"/>
      <c r="E4" s="316"/>
      <c r="F4" s="316"/>
      <c r="G4" s="316"/>
      <c r="H4" s="316"/>
      <c r="I4" s="316"/>
      <c r="J4" s="316"/>
      <c r="K4" s="316"/>
      <c r="L4" s="316"/>
    </row>
    <row r="5" spans="1:30" x14ac:dyDescent="0.25">
      <c r="A5" s="316" t="s">
        <v>502</v>
      </c>
      <c r="B5" s="316"/>
      <c r="C5" s="316"/>
      <c r="D5" s="316"/>
      <c r="E5" s="316"/>
      <c r="F5" s="316"/>
      <c r="G5" s="316"/>
      <c r="H5" s="316"/>
      <c r="I5" s="316"/>
      <c r="J5" s="316"/>
      <c r="K5" s="316"/>
      <c r="L5" s="316"/>
    </row>
    <row r="6" spans="1:30" ht="15.75" thickBot="1" x14ac:dyDescent="0.3"/>
    <row r="7" spans="1:30" ht="51.75" thickBot="1" x14ac:dyDescent="0.3">
      <c r="A7" s="29" t="s">
        <v>10</v>
      </c>
      <c r="B7" s="30" t="s">
        <v>0</v>
      </c>
      <c r="C7" s="67" t="s">
        <v>43</v>
      </c>
      <c r="D7" s="30" t="s">
        <v>20</v>
      </c>
      <c r="E7" s="30" t="s">
        <v>449</v>
      </c>
      <c r="F7" s="30" t="s">
        <v>320</v>
      </c>
      <c r="G7" s="30" t="s">
        <v>194</v>
      </c>
      <c r="H7" s="30" t="s">
        <v>453</v>
      </c>
      <c r="I7" s="30" t="s">
        <v>454</v>
      </c>
      <c r="J7" s="30" t="s">
        <v>455</v>
      </c>
      <c r="K7" s="30" t="s">
        <v>456</v>
      </c>
      <c r="L7" s="122" t="s">
        <v>457</v>
      </c>
      <c r="O7" s="323" t="s">
        <v>458</v>
      </c>
      <c r="P7" s="323"/>
      <c r="Q7" s="323"/>
      <c r="R7" s="323"/>
      <c r="S7" s="323"/>
      <c r="T7" s="323"/>
      <c r="Z7" s="149"/>
      <c r="AA7" s="149"/>
      <c r="AB7" s="149"/>
      <c r="AC7" s="171"/>
      <c r="AD7" s="171"/>
    </row>
    <row r="8" spans="1:30" x14ac:dyDescent="0.25">
      <c r="A8" s="23" t="s">
        <v>11</v>
      </c>
      <c r="B8" s="152" t="s">
        <v>1</v>
      </c>
      <c r="C8" s="81" t="s">
        <v>44</v>
      </c>
      <c r="D8" s="153" t="s">
        <v>21</v>
      </c>
      <c r="E8" s="170" t="s">
        <v>447</v>
      </c>
      <c r="F8" s="81" t="s">
        <v>69</v>
      </c>
      <c r="G8" s="153" t="s">
        <v>195</v>
      </c>
      <c r="H8" s="25">
        <f>SUMIF('PIB Municipios 2021'!$F$8:$F$132,$F8,'PIB Municipios 2021'!$M$8:$M$132)+SUMIF('PIB Municipios 2021'!$F$8:$F$132,$F8,'PIB Municipios 2021'!$R$8:$R$132)</f>
        <v>186.95952759827111</v>
      </c>
      <c r="I8" s="25">
        <f>SUMIF('PIB Municipios 2021'!$F$8:$F$132,$F8,'PIB Municipios 2021'!$S$8:$S$132)+SUMIF('PIB Municipios 2021'!$F$8:$F$132,$F8,'PIB Municipios 2021'!$Y$8:$Y$132)</f>
        <v>15313.188833558363</v>
      </c>
      <c r="J8" s="25">
        <f>SUMIF('PIB Municipios 2021'!$F$8:$F$132,$F8,'PIB Municipios 2021'!$V$8:$V$132)+SUMIF('PIB Municipios 2021'!$F$8:$F$132,$F8,'PIB Municipios 2021'!$AB$8:$AB$132)+SUMIF('PIB Municipios 2021'!$F$8:$F$132,$F8,'PIB Municipios 2021'!$AC$8:$AC$132)+SUMIF('PIB Municipios 2021'!$F$8:$F$132,$F8,'PIB Municipios 2021'!$AD$8:$AD$132)+SUMIF('PIB Municipios 2021'!$F$8:$F$132,$F8,'PIB Municipios 2021'!$AE$8:$AE$132)+SUMIF('PIB Municipios 2021'!$F$8:$F$132,$F8,'PIB Municipios 2021'!$AF$8:$AF$132)+SUMIF('PIB Municipios 2021'!$F$8:$F$132,$F8,'PIB Municipios 2021'!$AJ$8:$AJ$132)+SUMIF('PIB Municipios 2021'!$F$8:$F$132,$F8,'PIB Municipios 2021'!$AM$8:$AM$132)</f>
        <v>52854.569636580411</v>
      </c>
      <c r="K8" s="25">
        <f>SUM(H8:J8)</f>
        <v>68354.71799773704</v>
      </c>
      <c r="L8" s="250">
        <f>K8/$K$133</f>
        <v>0.42577479665735701</v>
      </c>
      <c r="O8" s="324" t="s">
        <v>459</v>
      </c>
      <c r="P8" s="325"/>
      <c r="Q8" s="325"/>
      <c r="R8" s="325"/>
      <c r="S8" s="325"/>
      <c r="T8" s="326"/>
      <c r="Z8" s="147"/>
      <c r="AA8" s="148"/>
      <c r="AB8" s="147"/>
      <c r="AC8" s="171"/>
      <c r="AD8" s="171"/>
    </row>
    <row r="9" spans="1:30" x14ac:dyDescent="0.25">
      <c r="A9" s="20" t="s">
        <v>11</v>
      </c>
      <c r="B9" s="154" t="s">
        <v>1</v>
      </c>
      <c r="C9" s="74" t="s">
        <v>45</v>
      </c>
      <c r="D9" s="155" t="s">
        <v>22</v>
      </c>
      <c r="E9" s="170" t="s">
        <v>447</v>
      </c>
      <c r="F9" s="156" t="s">
        <v>70</v>
      </c>
      <c r="G9" s="155" t="s">
        <v>196</v>
      </c>
      <c r="H9" s="15">
        <f>SUMIF('PIB Municipios 2021'!$F$8:$F$132,$F9,'PIB Municipios 2021'!$M$8:$M$132)+SUMIF('PIB Municipios 2021'!$F$8:$F$132,$F9,'PIB Municipios 2021'!$R$8:$R$132)</f>
        <v>248.72646231208128</v>
      </c>
      <c r="I9" s="15">
        <f>SUMIF('PIB Municipios 2021'!$F$8:$F$132,$F9,'PIB Municipios 2021'!$S$8:$S$132)+SUMIF('PIB Municipios 2021'!$F$8:$F$132,$F9,'PIB Municipios 2021'!$Y$8:$Y$132)</f>
        <v>425.88399996545002</v>
      </c>
      <c r="J9" s="15">
        <f>SUMIF('PIB Municipios 2021'!$F$8:$F$132,$F9,'PIB Municipios 2021'!$V$8:$V$132)+SUMIF('PIB Municipios 2021'!$F$8:$F$132,$F9,'PIB Municipios 2021'!$AB$8:$AB$132)+SUMIF('PIB Municipios 2021'!$F$8:$F$132,$F9,'PIB Municipios 2021'!$AC$8:$AC$132)+SUMIF('PIB Municipios 2021'!$F$8:$F$132,$F9,'PIB Municipios 2021'!$AD$8:$AD$132)+SUMIF('PIB Municipios 2021'!$F$8:$F$132,$F9,'PIB Municipios 2021'!$AE$8:$AE$132)+SUMIF('PIB Municipios 2021'!$F$8:$F$132,$F9,'PIB Municipios 2021'!$AF$8:$AF$132)+SUMIF('PIB Municipios 2021'!$F$8:$F$132,$F9,'PIB Municipios 2021'!$AJ$8:$AJ$132)+SUMIF('PIB Municipios 2021'!$F$8:$F$132,$F9,'PIB Municipios 2021'!$AM$8:$AM$132)</f>
        <v>943.01029422805539</v>
      </c>
      <c r="K9" s="15">
        <f t="shared" ref="K9:K72" si="0">SUM(H9:J9)</f>
        <v>1617.6207565055865</v>
      </c>
      <c r="L9" s="251">
        <f t="shared" ref="L9:L72" si="1">K9/$K$133</f>
        <v>1.0076000148119808E-2</v>
      </c>
      <c r="O9" s="327" t="s">
        <v>460</v>
      </c>
      <c r="P9" s="328"/>
      <c r="Q9" s="328"/>
      <c r="R9" s="328"/>
      <c r="S9" s="328"/>
      <c r="T9" s="329"/>
      <c r="Z9" s="147"/>
      <c r="AA9" s="148"/>
      <c r="AB9" s="147"/>
      <c r="AC9" s="171"/>
      <c r="AD9" s="171"/>
    </row>
    <row r="10" spans="1:30" x14ac:dyDescent="0.25">
      <c r="A10" s="20" t="s">
        <v>11</v>
      </c>
      <c r="B10" s="154" t="s">
        <v>1</v>
      </c>
      <c r="C10" s="74" t="s">
        <v>45</v>
      </c>
      <c r="D10" s="155" t="s">
        <v>22</v>
      </c>
      <c r="E10" s="170" t="s">
        <v>447</v>
      </c>
      <c r="F10" s="156" t="s">
        <v>71</v>
      </c>
      <c r="G10" s="155" t="s">
        <v>197</v>
      </c>
      <c r="H10" s="15">
        <f>SUMIF('PIB Municipios 2021'!$F$8:$F$132,$F10,'PIB Municipios 2021'!$M$8:$M$132)+SUMIF('PIB Municipios 2021'!$F$8:$F$132,$F10,'PIB Municipios 2021'!$R$8:$R$132)</f>
        <v>470.85471029179888</v>
      </c>
      <c r="I10" s="15">
        <f>SUMIF('PIB Municipios 2021'!$F$8:$F$132,$F10,'PIB Municipios 2021'!$S$8:$S$132)+SUMIF('PIB Municipios 2021'!$F$8:$F$132,$F10,'PIB Municipios 2021'!$Y$8:$Y$132)</f>
        <v>1219.6972449714274</v>
      </c>
      <c r="J10" s="15">
        <f>SUMIF('PIB Municipios 2021'!$F$8:$F$132,$F10,'PIB Municipios 2021'!$V$8:$V$132)+SUMIF('PIB Municipios 2021'!$F$8:$F$132,$F10,'PIB Municipios 2021'!$AB$8:$AB$132)+SUMIF('PIB Municipios 2021'!$F$8:$F$132,$F10,'PIB Municipios 2021'!$AC$8:$AC$132)+SUMIF('PIB Municipios 2021'!$F$8:$F$132,$F10,'PIB Municipios 2021'!$AD$8:$AD$132)+SUMIF('PIB Municipios 2021'!$F$8:$F$132,$F10,'PIB Municipios 2021'!$AE$8:$AE$132)+SUMIF('PIB Municipios 2021'!$F$8:$F$132,$F10,'PIB Municipios 2021'!$AF$8:$AF$132)+SUMIF('PIB Municipios 2021'!$F$8:$F$132,$F10,'PIB Municipios 2021'!$AJ$8:$AJ$132)+SUMIF('PIB Municipios 2021'!$F$8:$F$132,$F10,'PIB Municipios 2021'!$AM$8:$AM$132)</f>
        <v>868.23814322188127</v>
      </c>
      <c r="K10" s="15">
        <f t="shared" si="0"/>
        <v>2558.7900984851076</v>
      </c>
      <c r="L10" s="251">
        <f t="shared" si="1"/>
        <v>1.5938451152814694E-2</v>
      </c>
      <c r="O10" s="330" t="s">
        <v>359</v>
      </c>
      <c r="P10" s="331"/>
      <c r="Q10" s="331"/>
      <c r="R10" s="331"/>
      <c r="S10" s="331"/>
      <c r="T10" s="332"/>
      <c r="Z10" s="147"/>
      <c r="AA10" s="148"/>
      <c r="AB10" s="147"/>
      <c r="AC10" s="171"/>
      <c r="AD10" s="171"/>
    </row>
    <row r="11" spans="1:30" x14ac:dyDescent="0.25">
      <c r="A11" s="20" t="s">
        <v>11</v>
      </c>
      <c r="B11" s="154" t="s">
        <v>1</v>
      </c>
      <c r="C11" s="74" t="s">
        <v>45</v>
      </c>
      <c r="D11" s="155" t="s">
        <v>22</v>
      </c>
      <c r="E11" s="170" t="s">
        <v>447</v>
      </c>
      <c r="F11" s="156" t="s">
        <v>72</v>
      </c>
      <c r="G11" s="155" t="s">
        <v>198</v>
      </c>
      <c r="H11" s="15">
        <f>SUMIF('PIB Municipios 2021'!$F$8:$F$132,$F11,'PIB Municipios 2021'!$M$8:$M$132)+SUMIF('PIB Municipios 2021'!$F$8:$F$132,$F11,'PIB Municipios 2021'!$R$8:$R$132)</f>
        <v>65.000549991973259</v>
      </c>
      <c r="I11" s="15">
        <f>SUMIF('PIB Municipios 2021'!$F$8:$F$132,$F11,'PIB Municipios 2021'!$S$8:$S$132)+SUMIF('PIB Municipios 2021'!$F$8:$F$132,$F11,'PIB Municipios 2021'!$Y$8:$Y$132)</f>
        <v>2305.8426131227161</v>
      </c>
      <c r="J11" s="15">
        <f>SUMIF('PIB Municipios 2021'!$F$8:$F$132,$F11,'PIB Municipios 2021'!$V$8:$V$132)+SUMIF('PIB Municipios 2021'!$F$8:$F$132,$F11,'PIB Municipios 2021'!$AB$8:$AB$132)+SUMIF('PIB Municipios 2021'!$F$8:$F$132,$F11,'PIB Municipios 2021'!$AC$8:$AC$132)+SUMIF('PIB Municipios 2021'!$F$8:$F$132,$F11,'PIB Municipios 2021'!$AD$8:$AD$132)+SUMIF('PIB Municipios 2021'!$F$8:$F$132,$F11,'PIB Municipios 2021'!$AE$8:$AE$132)+SUMIF('PIB Municipios 2021'!$F$8:$F$132,$F11,'PIB Municipios 2021'!$AF$8:$AF$132)+SUMIF('PIB Municipios 2021'!$F$8:$F$132,$F11,'PIB Municipios 2021'!$AJ$8:$AJ$132)+SUMIF('PIB Municipios 2021'!$F$8:$F$132,$F11,'PIB Municipios 2021'!$AM$8:$AM$132)</f>
        <v>7110.1809462946212</v>
      </c>
      <c r="K11" s="15">
        <f t="shared" si="0"/>
        <v>9481.0241094093108</v>
      </c>
      <c r="L11" s="251">
        <f t="shared" si="1"/>
        <v>5.9056364074545536E-2</v>
      </c>
      <c r="O11" s="324" t="s">
        <v>461</v>
      </c>
      <c r="P11" s="325"/>
      <c r="Q11" s="325"/>
      <c r="R11" s="325"/>
      <c r="S11" s="325"/>
      <c r="T11" s="326"/>
      <c r="Z11" s="147"/>
      <c r="AA11" s="148"/>
      <c r="AB11" s="147"/>
      <c r="AC11" s="171"/>
      <c r="AD11" s="171"/>
    </row>
    <row r="12" spans="1:30" x14ac:dyDescent="0.25">
      <c r="A12" s="20" t="s">
        <v>11</v>
      </c>
      <c r="B12" s="154" t="s">
        <v>1</v>
      </c>
      <c r="C12" s="74" t="s">
        <v>45</v>
      </c>
      <c r="D12" s="155" t="s">
        <v>22</v>
      </c>
      <c r="E12" s="170" t="s">
        <v>447</v>
      </c>
      <c r="F12" s="156" t="s">
        <v>73</v>
      </c>
      <c r="G12" s="155" t="s">
        <v>199</v>
      </c>
      <c r="H12" s="15">
        <f>SUMIF('PIB Municipios 2021'!$F$8:$F$132,$F12,'PIB Municipios 2021'!$M$8:$M$132)+SUMIF('PIB Municipios 2021'!$F$8:$F$132,$F12,'PIB Municipios 2021'!$R$8:$R$132)</f>
        <v>12.173499796032148</v>
      </c>
      <c r="I12" s="15">
        <f>SUMIF('PIB Municipios 2021'!$F$8:$F$132,$F12,'PIB Municipios 2021'!$S$8:$S$132)+SUMIF('PIB Municipios 2021'!$F$8:$F$132,$F12,'PIB Municipios 2021'!$Y$8:$Y$132)</f>
        <v>626.62105636434035</v>
      </c>
      <c r="J12" s="15">
        <f>SUMIF('PIB Municipios 2021'!$F$8:$F$132,$F12,'PIB Municipios 2021'!$V$8:$V$132)+SUMIF('PIB Municipios 2021'!$F$8:$F$132,$F12,'PIB Municipios 2021'!$AB$8:$AB$132)+SUMIF('PIB Municipios 2021'!$F$8:$F$132,$F12,'PIB Municipios 2021'!$AC$8:$AC$132)+SUMIF('PIB Municipios 2021'!$F$8:$F$132,$F12,'PIB Municipios 2021'!$AD$8:$AD$132)+SUMIF('PIB Municipios 2021'!$F$8:$F$132,$F12,'PIB Municipios 2021'!$AE$8:$AE$132)+SUMIF('PIB Municipios 2021'!$F$8:$F$132,$F12,'PIB Municipios 2021'!$AF$8:$AF$132)+SUMIF('PIB Municipios 2021'!$F$8:$F$132,$F12,'PIB Municipios 2021'!$AJ$8:$AJ$132)+SUMIF('PIB Municipios 2021'!$F$8:$F$132,$F12,'PIB Municipios 2021'!$AM$8:$AM$132)</f>
        <v>1018.2458345668675</v>
      </c>
      <c r="K12" s="15">
        <f t="shared" si="0"/>
        <v>1657.04039072724</v>
      </c>
      <c r="L12" s="251">
        <f t="shared" si="1"/>
        <v>1.0321541161771383E-2</v>
      </c>
      <c r="O12" s="327" t="s">
        <v>360</v>
      </c>
      <c r="P12" s="328"/>
      <c r="Q12" s="328"/>
      <c r="R12" s="328"/>
      <c r="S12" s="328"/>
      <c r="T12" s="329"/>
      <c r="Z12" s="147"/>
      <c r="AA12" s="148"/>
      <c r="AB12" s="147"/>
      <c r="AC12" s="171"/>
      <c r="AD12" s="171"/>
    </row>
    <row r="13" spans="1:30" x14ac:dyDescent="0.25">
      <c r="A13" s="20" t="s">
        <v>11</v>
      </c>
      <c r="B13" s="154" t="s">
        <v>1</v>
      </c>
      <c r="C13" s="74" t="s">
        <v>46</v>
      </c>
      <c r="D13" s="155" t="s">
        <v>23</v>
      </c>
      <c r="E13" s="170" t="s">
        <v>447</v>
      </c>
      <c r="F13" s="156" t="s">
        <v>74</v>
      </c>
      <c r="G13" s="155" t="s">
        <v>200</v>
      </c>
      <c r="H13" s="15">
        <f>SUMIF('PIB Municipios 2021'!$F$8:$F$132,$F13,'PIB Municipios 2021'!$M$8:$M$132)+SUMIF('PIB Municipios 2021'!$F$8:$F$132,$F13,'PIB Municipios 2021'!$R$8:$R$132)</f>
        <v>8.3862782454949727</v>
      </c>
      <c r="I13" s="15">
        <f>SUMIF('PIB Municipios 2021'!$F$8:$F$132,$F13,'PIB Municipios 2021'!$S$8:$S$132)+SUMIF('PIB Municipios 2021'!$F$8:$F$132,$F13,'PIB Municipios 2021'!$Y$8:$Y$132)</f>
        <v>1427.4338178180587</v>
      </c>
      <c r="J13" s="15">
        <f>SUMIF('PIB Municipios 2021'!$F$8:$F$132,$F13,'PIB Municipios 2021'!$V$8:$V$132)+SUMIF('PIB Municipios 2021'!$F$8:$F$132,$F13,'PIB Municipios 2021'!$AB$8:$AB$132)+SUMIF('PIB Municipios 2021'!$F$8:$F$132,$F13,'PIB Municipios 2021'!$AC$8:$AC$132)+SUMIF('PIB Municipios 2021'!$F$8:$F$132,$F13,'PIB Municipios 2021'!$AD$8:$AD$132)+SUMIF('PIB Municipios 2021'!$F$8:$F$132,$F13,'PIB Municipios 2021'!$AE$8:$AE$132)+SUMIF('PIB Municipios 2021'!$F$8:$F$132,$F13,'PIB Municipios 2021'!$AF$8:$AF$132)+SUMIF('PIB Municipios 2021'!$F$8:$F$132,$F13,'PIB Municipios 2021'!$AJ$8:$AJ$132)+SUMIF('PIB Municipios 2021'!$F$8:$F$132,$F13,'PIB Municipios 2021'!$AM$8:$AM$132)</f>
        <v>4327.9315143419344</v>
      </c>
      <c r="K13" s="15">
        <f t="shared" si="0"/>
        <v>5763.7516104054885</v>
      </c>
      <c r="L13" s="251">
        <f t="shared" si="1"/>
        <v>3.5901840308742924E-2</v>
      </c>
      <c r="O13" s="330" t="s">
        <v>361</v>
      </c>
      <c r="P13" s="331"/>
      <c r="Q13" s="331"/>
      <c r="R13" s="331"/>
      <c r="S13" s="331"/>
      <c r="T13" s="332"/>
      <c r="Z13" s="147"/>
      <c r="AA13" s="148"/>
      <c r="AB13" s="147"/>
      <c r="AC13" s="171"/>
      <c r="AD13" s="171"/>
    </row>
    <row r="14" spans="1:30" x14ac:dyDescent="0.25">
      <c r="A14" s="20" t="s">
        <v>11</v>
      </c>
      <c r="B14" s="154" t="s">
        <v>1</v>
      </c>
      <c r="C14" s="74" t="s">
        <v>46</v>
      </c>
      <c r="D14" s="155" t="s">
        <v>23</v>
      </c>
      <c r="E14" s="170" t="s">
        <v>447</v>
      </c>
      <c r="F14" s="156" t="s">
        <v>75</v>
      </c>
      <c r="G14" s="155" t="s">
        <v>201</v>
      </c>
      <c r="H14" s="15">
        <f>SUMIF('PIB Municipios 2021'!$F$8:$F$132,$F14,'PIB Municipios 2021'!$M$8:$M$132)+SUMIF('PIB Municipios 2021'!$F$8:$F$132,$F14,'PIB Municipios 2021'!$R$8:$R$132)</f>
        <v>0.66858944965708489</v>
      </c>
      <c r="I14" s="15">
        <f>SUMIF('PIB Municipios 2021'!$F$8:$F$132,$F14,'PIB Municipios 2021'!$S$8:$S$132)+SUMIF('PIB Municipios 2021'!$F$8:$F$132,$F14,'PIB Municipios 2021'!$Y$8:$Y$132)</f>
        <v>2831.616432416813</v>
      </c>
      <c r="J14" s="15">
        <f>SUMIF('PIB Municipios 2021'!$F$8:$F$132,$F14,'PIB Municipios 2021'!$V$8:$V$132)+SUMIF('PIB Municipios 2021'!$F$8:$F$132,$F14,'PIB Municipios 2021'!$AB$8:$AB$132)+SUMIF('PIB Municipios 2021'!$F$8:$F$132,$F14,'PIB Municipios 2021'!$AC$8:$AC$132)+SUMIF('PIB Municipios 2021'!$F$8:$F$132,$F14,'PIB Municipios 2021'!$AD$8:$AD$132)+SUMIF('PIB Municipios 2021'!$F$8:$F$132,$F14,'PIB Municipios 2021'!$AE$8:$AE$132)+SUMIF('PIB Municipios 2021'!$F$8:$F$132,$F14,'PIB Municipios 2021'!$AF$8:$AF$132)+SUMIF('PIB Municipios 2021'!$F$8:$F$132,$F14,'PIB Municipios 2021'!$AJ$8:$AJ$132)+SUMIF('PIB Municipios 2021'!$F$8:$F$132,$F14,'PIB Municipios 2021'!$AM$8:$AM$132)</f>
        <v>4659.8714120110226</v>
      </c>
      <c r="K14" s="15">
        <f t="shared" si="0"/>
        <v>7492.1564338774933</v>
      </c>
      <c r="L14" s="251">
        <f t="shared" si="1"/>
        <v>4.6667903483486047E-2</v>
      </c>
      <c r="O14" s="324" t="s">
        <v>462</v>
      </c>
      <c r="P14" s="325"/>
      <c r="Q14" s="325"/>
      <c r="R14" s="325"/>
      <c r="S14" s="325"/>
      <c r="T14" s="326"/>
      <c r="Z14" s="147"/>
      <c r="AA14" s="148"/>
      <c r="AB14" s="147"/>
      <c r="AC14" s="171"/>
      <c r="AD14" s="171"/>
    </row>
    <row r="15" spans="1:30" x14ac:dyDescent="0.25">
      <c r="A15" s="20" t="s">
        <v>11</v>
      </c>
      <c r="B15" s="154" t="s">
        <v>1</v>
      </c>
      <c r="C15" s="74" t="s">
        <v>46</v>
      </c>
      <c r="D15" s="155" t="s">
        <v>23</v>
      </c>
      <c r="E15" s="170" t="s">
        <v>447</v>
      </c>
      <c r="F15" s="156" t="s">
        <v>76</v>
      </c>
      <c r="G15" s="155" t="s">
        <v>202</v>
      </c>
      <c r="H15" s="15">
        <f>SUMIF('PIB Municipios 2021'!$F$8:$F$132,$F15,'PIB Municipios 2021'!$M$8:$M$132)+SUMIF('PIB Municipios 2021'!$F$8:$F$132,$F15,'PIB Municipios 2021'!$R$8:$R$132)</f>
        <v>9.9140677391215259</v>
      </c>
      <c r="I15" s="15">
        <f>SUMIF('PIB Municipios 2021'!$F$8:$F$132,$F15,'PIB Municipios 2021'!$S$8:$S$132)+SUMIF('PIB Municipios 2021'!$F$8:$F$132,$F15,'PIB Municipios 2021'!$Y$8:$Y$132)</f>
        <v>1186.5630193734621</v>
      </c>
      <c r="J15" s="15">
        <f>SUMIF('PIB Municipios 2021'!$F$8:$F$132,$F15,'PIB Municipios 2021'!$V$8:$V$132)+SUMIF('PIB Municipios 2021'!$F$8:$F$132,$F15,'PIB Municipios 2021'!$AB$8:$AB$132)+SUMIF('PIB Municipios 2021'!$F$8:$F$132,$F15,'PIB Municipios 2021'!$AC$8:$AC$132)+SUMIF('PIB Municipios 2021'!$F$8:$F$132,$F15,'PIB Municipios 2021'!$AD$8:$AD$132)+SUMIF('PIB Municipios 2021'!$F$8:$F$132,$F15,'PIB Municipios 2021'!$AE$8:$AE$132)+SUMIF('PIB Municipios 2021'!$F$8:$F$132,$F15,'PIB Municipios 2021'!$AF$8:$AF$132)+SUMIF('PIB Municipios 2021'!$F$8:$F$132,$F15,'PIB Municipios 2021'!$AJ$8:$AJ$132)+SUMIF('PIB Municipios 2021'!$F$8:$F$132,$F15,'PIB Municipios 2021'!$AM$8:$AM$132)</f>
        <v>1016.5634941562499</v>
      </c>
      <c r="K15" s="15">
        <f t="shared" si="0"/>
        <v>2213.0405812688336</v>
      </c>
      <c r="L15" s="251">
        <f t="shared" si="1"/>
        <v>1.3784811510968583E-2</v>
      </c>
      <c r="O15" s="327" t="s">
        <v>463</v>
      </c>
      <c r="P15" s="328"/>
      <c r="Q15" s="328"/>
      <c r="R15" s="328"/>
      <c r="S15" s="328"/>
      <c r="T15" s="329"/>
      <c r="Z15" s="147"/>
      <c r="AA15" s="148"/>
      <c r="AB15" s="147"/>
      <c r="AC15" s="171"/>
      <c r="AD15" s="171"/>
    </row>
    <row r="16" spans="1:30" x14ac:dyDescent="0.25">
      <c r="A16" s="20" t="s">
        <v>11</v>
      </c>
      <c r="B16" s="154" t="s">
        <v>1</v>
      </c>
      <c r="C16" s="74" t="s">
        <v>46</v>
      </c>
      <c r="D16" s="155" t="s">
        <v>23</v>
      </c>
      <c r="E16" s="170" t="s">
        <v>447</v>
      </c>
      <c r="F16" s="156" t="s">
        <v>77</v>
      </c>
      <c r="G16" s="155" t="s">
        <v>203</v>
      </c>
      <c r="H16" s="15">
        <f>SUMIF('PIB Municipios 2021'!$F$8:$F$132,$F16,'PIB Municipios 2021'!$M$8:$M$132)+SUMIF('PIB Municipios 2021'!$F$8:$F$132,$F16,'PIB Municipios 2021'!$R$8:$R$132)</f>
        <v>0.6674261114880029</v>
      </c>
      <c r="I16" s="15">
        <f>SUMIF('PIB Municipios 2021'!$F$8:$F$132,$F16,'PIB Municipios 2021'!$S$8:$S$132)+SUMIF('PIB Municipios 2021'!$F$8:$F$132,$F16,'PIB Municipios 2021'!$Y$8:$Y$132)</f>
        <v>1049.0179710820271</v>
      </c>
      <c r="J16" s="15">
        <f>SUMIF('PIB Municipios 2021'!$F$8:$F$132,$F16,'PIB Municipios 2021'!$V$8:$V$132)+SUMIF('PIB Municipios 2021'!$F$8:$F$132,$F16,'PIB Municipios 2021'!$AB$8:$AB$132)+SUMIF('PIB Municipios 2021'!$F$8:$F$132,$F16,'PIB Municipios 2021'!$AC$8:$AC$132)+SUMIF('PIB Municipios 2021'!$F$8:$F$132,$F16,'PIB Municipios 2021'!$AD$8:$AD$132)+SUMIF('PIB Municipios 2021'!$F$8:$F$132,$F16,'PIB Municipios 2021'!$AE$8:$AE$132)+SUMIF('PIB Municipios 2021'!$F$8:$F$132,$F16,'PIB Municipios 2021'!$AF$8:$AF$132)+SUMIF('PIB Municipios 2021'!$F$8:$F$132,$F16,'PIB Municipios 2021'!$AJ$8:$AJ$132)+SUMIF('PIB Municipios 2021'!$F$8:$F$132,$F16,'PIB Municipios 2021'!$AM$8:$AM$132)</f>
        <v>2053.1371599824993</v>
      </c>
      <c r="K16" s="15">
        <f t="shared" si="0"/>
        <v>3102.8225571760145</v>
      </c>
      <c r="L16" s="251">
        <f t="shared" si="1"/>
        <v>1.9327175680678176E-2</v>
      </c>
      <c r="O16" s="327" t="s">
        <v>464</v>
      </c>
      <c r="P16" s="328"/>
      <c r="Q16" s="328"/>
      <c r="R16" s="328"/>
      <c r="S16" s="328"/>
      <c r="T16" s="329"/>
      <c r="Z16" s="147"/>
      <c r="AA16" s="148"/>
      <c r="AB16" s="147"/>
      <c r="AC16" s="171"/>
      <c r="AD16" s="171"/>
    </row>
    <row r="17" spans="1:30" x14ac:dyDescent="0.25">
      <c r="A17" s="20" t="s">
        <v>11</v>
      </c>
      <c r="B17" s="154" t="s">
        <v>1</v>
      </c>
      <c r="C17" s="74" t="s">
        <v>46</v>
      </c>
      <c r="D17" s="155" t="s">
        <v>23</v>
      </c>
      <c r="E17" s="170" t="s">
        <v>447</v>
      </c>
      <c r="F17" s="156" t="s">
        <v>78</v>
      </c>
      <c r="G17" s="155" t="s">
        <v>204</v>
      </c>
      <c r="H17" s="15">
        <f>SUMIF('PIB Municipios 2021'!$F$8:$F$132,$F17,'PIB Municipios 2021'!$M$8:$M$132)+SUMIF('PIB Municipios 2021'!$F$8:$F$132,$F17,'PIB Municipios 2021'!$R$8:$R$132)</f>
        <v>42.825192686877273</v>
      </c>
      <c r="I17" s="15">
        <f>SUMIF('PIB Municipios 2021'!$F$8:$F$132,$F17,'PIB Municipios 2021'!$S$8:$S$132)+SUMIF('PIB Municipios 2021'!$F$8:$F$132,$F17,'PIB Municipios 2021'!$Y$8:$Y$132)</f>
        <v>694.66056581546866</v>
      </c>
      <c r="J17" s="15">
        <f>SUMIF('PIB Municipios 2021'!$F$8:$F$132,$F17,'PIB Municipios 2021'!$V$8:$V$132)+SUMIF('PIB Municipios 2021'!$F$8:$F$132,$F17,'PIB Municipios 2021'!$AB$8:$AB$132)+SUMIF('PIB Municipios 2021'!$F$8:$F$132,$F17,'PIB Municipios 2021'!$AC$8:$AC$132)+SUMIF('PIB Municipios 2021'!$F$8:$F$132,$F17,'PIB Municipios 2021'!$AD$8:$AD$132)+SUMIF('PIB Municipios 2021'!$F$8:$F$132,$F17,'PIB Municipios 2021'!$AE$8:$AE$132)+SUMIF('PIB Municipios 2021'!$F$8:$F$132,$F17,'PIB Municipios 2021'!$AF$8:$AF$132)+SUMIF('PIB Municipios 2021'!$F$8:$F$132,$F17,'PIB Municipios 2021'!$AJ$8:$AJ$132)+SUMIF('PIB Municipios 2021'!$F$8:$F$132,$F17,'PIB Municipios 2021'!$AM$8:$AM$132)</f>
        <v>1079.2082461693881</v>
      </c>
      <c r="K17" s="15">
        <f t="shared" si="0"/>
        <v>1816.6940046717341</v>
      </c>
      <c r="L17" s="251">
        <f t="shared" si="1"/>
        <v>1.1316007776571544E-2</v>
      </c>
      <c r="O17" s="327" t="s">
        <v>362</v>
      </c>
      <c r="P17" s="328"/>
      <c r="Q17" s="328"/>
      <c r="R17" s="328"/>
      <c r="S17" s="328"/>
      <c r="T17" s="329"/>
      <c r="Z17" s="147"/>
      <c r="AA17" s="148"/>
      <c r="AB17" s="147"/>
      <c r="AC17" s="171"/>
      <c r="AD17" s="171"/>
    </row>
    <row r="18" spans="1:30" x14ac:dyDescent="0.25">
      <c r="A18" s="20" t="s">
        <v>12</v>
      </c>
      <c r="B18" s="154" t="s">
        <v>2</v>
      </c>
      <c r="C18" s="74" t="s">
        <v>47</v>
      </c>
      <c r="D18" s="155" t="s">
        <v>2</v>
      </c>
      <c r="E18" s="170" t="s">
        <v>439</v>
      </c>
      <c r="F18" s="156" t="s">
        <v>79</v>
      </c>
      <c r="G18" s="155" t="s">
        <v>205</v>
      </c>
      <c r="H18" s="15">
        <f>SUMIF('PIB Municipios 2021'!$F$8:$F$132,$F18,'PIB Municipios 2021'!$M$8:$M$132)+SUMIF('PIB Municipios 2021'!$F$8:$F$132,$F18,'PIB Municipios 2021'!$R$8:$R$132)</f>
        <v>105.5595334802413</v>
      </c>
      <c r="I18" s="15">
        <f>SUMIF('PIB Municipios 2021'!$F$8:$F$132,$F18,'PIB Municipios 2021'!$S$8:$S$132)+SUMIF('PIB Municipios 2021'!$F$8:$F$132,$F18,'PIB Municipios 2021'!$Y$8:$Y$132)</f>
        <v>34.690169154660133</v>
      </c>
      <c r="J18" s="15">
        <f>SUMIF('PIB Municipios 2021'!$F$8:$F$132,$F18,'PIB Municipios 2021'!$V$8:$V$132)+SUMIF('PIB Municipios 2021'!$F$8:$F$132,$F18,'PIB Municipios 2021'!$AB$8:$AB$132)+SUMIF('PIB Municipios 2021'!$F$8:$F$132,$F18,'PIB Municipios 2021'!$AC$8:$AC$132)+SUMIF('PIB Municipios 2021'!$F$8:$F$132,$F18,'PIB Municipios 2021'!$AD$8:$AD$132)+SUMIF('PIB Municipios 2021'!$F$8:$F$132,$F18,'PIB Municipios 2021'!$AE$8:$AE$132)+SUMIF('PIB Municipios 2021'!$F$8:$F$132,$F18,'PIB Municipios 2021'!$AF$8:$AF$132)+SUMIF('PIB Municipios 2021'!$F$8:$F$132,$F18,'PIB Municipios 2021'!$AJ$8:$AJ$132)+SUMIF('PIB Municipios 2021'!$F$8:$F$132,$F18,'PIB Municipios 2021'!$AM$8:$AM$132)</f>
        <v>229.78842969307993</v>
      </c>
      <c r="K18" s="15">
        <f t="shared" si="0"/>
        <v>370.03813232798137</v>
      </c>
      <c r="L18" s="251">
        <f t="shared" si="1"/>
        <v>2.3049310298175821E-3</v>
      </c>
      <c r="O18" s="327" t="s">
        <v>363</v>
      </c>
      <c r="P18" s="328"/>
      <c r="Q18" s="328"/>
      <c r="R18" s="328"/>
      <c r="S18" s="328"/>
      <c r="T18" s="329"/>
      <c r="Z18" s="147"/>
      <c r="AA18" s="148"/>
      <c r="AB18" s="147"/>
      <c r="AC18" s="171"/>
      <c r="AD18" s="171"/>
    </row>
    <row r="19" spans="1:30" x14ac:dyDescent="0.25">
      <c r="A19" s="20" t="s">
        <v>12</v>
      </c>
      <c r="B19" s="154" t="s">
        <v>2</v>
      </c>
      <c r="C19" s="74" t="s">
        <v>47</v>
      </c>
      <c r="D19" s="155" t="s">
        <v>2</v>
      </c>
      <c r="E19" s="170" t="s">
        <v>439</v>
      </c>
      <c r="F19" s="156" t="s">
        <v>80</v>
      </c>
      <c r="G19" s="155" t="s">
        <v>206</v>
      </c>
      <c r="H19" s="15">
        <f>SUMIF('PIB Municipios 2021'!$F$8:$F$132,$F19,'PIB Municipios 2021'!$M$8:$M$132)+SUMIF('PIB Municipios 2021'!$F$8:$F$132,$F19,'PIB Municipios 2021'!$R$8:$R$132)</f>
        <v>1073.7970895525345</v>
      </c>
      <c r="I19" s="15">
        <f>SUMIF('PIB Municipios 2021'!$F$8:$F$132,$F19,'PIB Municipios 2021'!$S$8:$S$132)+SUMIF('PIB Municipios 2021'!$F$8:$F$132,$F19,'PIB Municipios 2021'!$Y$8:$Y$132)</f>
        <v>208.21862724672764</v>
      </c>
      <c r="J19" s="15">
        <f>SUMIF('PIB Municipios 2021'!$F$8:$F$132,$F19,'PIB Municipios 2021'!$V$8:$V$132)+SUMIF('PIB Municipios 2021'!$F$8:$F$132,$F19,'PIB Municipios 2021'!$AB$8:$AB$132)+SUMIF('PIB Municipios 2021'!$F$8:$F$132,$F19,'PIB Municipios 2021'!$AC$8:$AC$132)+SUMIF('PIB Municipios 2021'!$F$8:$F$132,$F19,'PIB Municipios 2021'!$AD$8:$AD$132)+SUMIF('PIB Municipios 2021'!$F$8:$F$132,$F19,'PIB Municipios 2021'!$AE$8:$AE$132)+SUMIF('PIB Municipios 2021'!$F$8:$F$132,$F19,'PIB Municipios 2021'!$AF$8:$AF$132)+SUMIF('PIB Municipios 2021'!$F$8:$F$132,$F19,'PIB Municipios 2021'!$AJ$8:$AJ$132)+SUMIF('PIB Municipios 2021'!$F$8:$F$132,$F19,'PIB Municipios 2021'!$AM$8:$AM$132)</f>
        <v>1375.1201715442653</v>
      </c>
      <c r="K19" s="15">
        <f t="shared" si="0"/>
        <v>2657.1358883435278</v>
      </c>
      <c r="L19" s="251">
        <f t="shared" si="1"/>
        <v>1.6551037378105864E-2</v>
      </c>
      <c r="O19" s="327" t="s">
        <v>364</v>
      </c>
      <c r="P19" s="328"/>
      <c r="Q19" s="328"/>
      <c r="R19" s="328"/>
      <c r="S19" s="328"/>
      <c r="T19" s="329"/>
      <c r="Z19" s="147"/>
      <c r="AA19" s="148"/>
      <c r="AB19" s="147"/>
      <c r="AC19" s="171"/>
      <c r="AD19" s="171"/>
    </row>
    <row r="20" spans="1:30" x14ac:dyDescent="0.25">
      <c r="A20" s="20" t="s">
        <v>12</v>
      </c>
      <c r="B20" s="154" t="s">
        <v>2</v>
      </c>
      <c r="C20" s="74" t="s">
        <v>47</v>
      </c>
      <c r="D20" s="155" t="s">
        <v>2</v>
      </c>
      <c r="E20" s="170" t="s">
        <v>439</v>
      </c>
      <c r="F20" s="156" t="s">
        <v>81</v>
      </c>
      <c r="G20" s="155" t="s">
        <v>207</v>
      </c>
      <c r="H20" s="15">
        <f>SUMIF('PIB Municipios 2021'!$F$8:$F$132,$F20,'PIB Municipios 2021'!$M$8:$M$132)+SUMIF('PIB Municipios 2021'!$F$8:$F$132,$F20,'PIB Municipios 2021'!$R$8:$R$132)</f>
        <v>636.21890568972299</v>
      </c>
      <c r="I20" s="15">
        <f>SUMIF('PIB Municipios 2021'!$F$8:$F$132,$F20,'PIB Municipios 2021'!$S$8:$S$132)+SUMIF('PIB Municipios 2021'!$F$8:$F$132,$F20,'PIB Municipios 2021'!$Y$8:$Y$132)</f>
        <v>69.36683560923332</v>
      </c>
      <c r="J20" s="15">
        <f>SUMIF('PIB Municipios 2021'!$F$8:$F$132,$F20,'PIB Municipios 2021'!$V$8:$V$132)+SUMIF('PIB Municipios 2021'!$F$8:$F$132,$F20,'PIB Municipios 2021'!$AB$8:$AB$132)+SUMIF('PIB Municipios 2021'!$F$8:$F$132,$F20,'PIB Municipios 2021'!$AC$8:$AC$132)+SUMIF('PIB Municipios 2021'!$F$8:$F$132,$F20,'PIB Municipios 2021'!$AD$8:$AD$132)+SUMIF('PIB Municipios 2021'!$F$8:$F$132,$F20,'PIB Municipios 2021'!$AE$8:$AE$132)+SUMIF('PIB Municipios 2021'!$F$8:$F$132,$F20,'PIB Municipios 2021'!$AF$8:$AF$132)+SUMIF('PIB Municipios 2021'!$F$8:$F$132,$F20,'PIB Municipios 2021'!$AJ$8:$AJ$132)+SUMIF('PIB Municipios 2021'!$F$8:$F$132,$F20,'PIB Municipios 2021'!$AM$8:$AM$132)</f>
        <v>597.45187081519805</v>
      </c>
      <c r="K20" s="15">
        <f t="shared" si="0"/>
        <v>1303.0376121141544</v>
      </c>
      <c r="L20" s="251">
        <f t="shared" si="1"/>
        <v>8.1164927686946126E-3</v>
      </c>
      <c r="O20" s="327" t="s">
        <v>365</v>
      </c>
      <c r="P20" s="328"/>
      <c r="Q20" s="328"/>
      <c r="R20" s="328"/>
      <c r="S20" s="328"/>
      <c r="T20" s="329"/>
      <c r="Z20" s="147"/>
      <c r="AA20" s="148"/>
      <c r="AB20" s="147"/>
      <c r="AC20" s="171"/>
      <c r="AD20" s="171"/>
    </row>
    <row r="21" spans="1:30" x14ac:dyDescent="0.25">
      <c r="A21" s="20" t="s">
        <v>12</v>
      </c>
      <c r="B21" s="154" t="s">
        <v>2</v>
      </c>
      <c r="C21" s="74" t="s">
        <v>47</v>
      </c>
      <c r="D21" s="155" t="s">
        <v>2</v>
      </c>
      <c r="E21" s="170" t="s">
        <v>439</v>
      </c>
      <c r="F21" s="156" t="s">
        <v>82</v>
      </c>
      <c r="G21" s="155" t="s">
        <v>208</v>
      </c>
      <c r="H21" s="15">
        <f>SUMIF('PIB Municipios 2021'!$F$8:$F$132,$F21,'PIB Municipios 2021'!$M$8:$M$132)+SUMIF('PIB Municipios 2021'!$F$8:$F$132,$F21,'PIB Municipios 2021'!$R$8:$R$132)</f>
        <v>91.71048238215144</v>
      </c>
      <c r="I21" s="15">
        <f>SUMIF('PIB Municipios 2021'!$F$8:$F$132,$F21,'PIB Municipios 2021'!$S$8:$S$132)+SUMIF('PIB Municipios 2021'!$F$8:$F$132,$F21,'PIB Municipios 2021'!$Y$8:$Y$132)</f>
        <v>35.462840511003904</v>
      </c>
      <c r="J21" s="15">
        <f>SUMIF('PIB Municipios 2021'!$F$8:$F$132,$F21,'PIB Municipios 2021'!$V$8:$V$132)+SUMIF('PIB Municipios 2021'!$F$8:$F$132,$F21,'PIB Municipios 2021'!$AB$8:$AB$132)+SUMIF('PIB Municipios 2021'!$F$8:$F$132,$F21,'PIB Municipios 2021'!$AC$8:$AC$132)+SUMIF('PIB Municipios 2021'!$F$8:$F$132,$F21,'PIB Municipios 2021'!$AD$8:$AD$132)+SUMIF('PIB Municipios 2021'!$F$8:$F$132,$F21,'PIB Municipios 2021'!$AE$8:$AE$132)+SUMIF('PIB Municipios 2021'!$F$8:$F$132,$F21,'PIB Municipios 2021'!$AF$8:$AF$132)+SUMIF('PIB Municipios 2021'!$F$8:$F$132,$F21,'PIB Municipios 2021'!$AJ$8:$AJ$132)+SUMIF('PIB Municipios 2021'!$F$8:$F$132,$F21,'PIB Municipios 2021'!$AM$8:$AM$132)</f>
        <v>240.58188778877206</v>
      </c>
      <c r="K21" s="15">
        <f t="shared" si="0"/>
        <v>367.75521068192739</v>
      </c>
      <c r="L21" s="251">
        <f t="shared" si="1"/>
        <v>2.2907109360463594E-3</v>
      </c>
      <c r="O21" s="327" t="s">
        <v>465</v>
      </c>
      <c r="P21" s="328"/>
      <c r="Q21" s="328"/>
      <c r="R21" s="328"/>
      <c r="S21" s="328"/>
      <c r="T21" s="329"/>
      <c r="Z21" s="147"/>
      <c r="AA21" s="148"/>
      <c r="AB21" s="147"/>
      <c r="AC21" s="171"/>
      <c r="AD21" s="171"/>
    </row>
    <row r="22" spans="1:30" x14ac:dyDescent="0.25">
      <c r="A22" s="20" t="s">
        <v>12</v>
      </c>
      <c r="B22" s="154" t="s">
        <v>2</v>
      </c>
      <c r="C22" s="74" t="s">
        <v>47</v>
      </c>
      <c r="D22" s="155" t="s">
        <v>2</v>
      </c>
      <c r="E22" s="170" t="s">
        <v>439</v>
      </c>
      <c r="F22" s="156" t="s">
        <v>83</v>
      </c>
      <c r="G22" s="155" t="s">
        <v>209</v>
      </c>
      <c r="H22" s="15">
        <f>SUMIF('PIB Municipios 2021'!$F$8:$F$132,$F22,'PIB Municipios 2021'!$M$8:$M$132)+SUMIF('PIB Municipios 2021'!$F$8:$F$132,$F22,'PIB Municipios 2021'!$R$8:$R$132)</f>
        <v>64.976668676609762</v>
      </c>
      <c r="I22" s="15">
        <f>SUMIF('PIB Municipios 2021'!$F$8:$F$132,$F22,'PIB Municipios 2021'!$S$8:$S$132)+SUMIF('PIB Municipios 2021'!$F$8:$F$132,$F22,'PIB Municipios 2021'!$Y$8:$Y$132)</f>
        <v>42.456452938111902</v>
      </c>
      <c r="J22" s="15">
        <f>SUMIF('PIB Municipios 2021'!$F$8:$F$132,$F22,'PIB Municipios 2021'!$V$8:$V$132)+SUMIF('PIB Municipios 2021'!$F$8:$F$132,$F22,'PIB Municipios 2021'!$AB$8:$AB$132)+SUMIF('PIB Municipios 2021'!$F$8:$F$132,$F22,'PIB Municipios 2021'!$AC$8:$AC$132)+SUMIF('PIB Municipios 2021'!$F$8:$F$132,$F22,'PIB Municipios 2021'!$AD$8:$AD$132)+SUMIF('PIB Municipios 2021'!$F$8:$F$132,$F22,'PIB Municipios 2021'!$AE$8:$AE$132)+SUMIF('PIB Municipios 2021'!$F$8:$F$132,$F22,'PIB Municipios 2021'!$AF$8:$AF$132)+SUMIF('PIB Municipios 2021'!$F$8:$F$132,$F22,'PIB Municipios 2021'!$AJ$8:$AJ$132)+SUMIF('PIB Municipios 2021'!$F$8:$F$132,$F22,'PIB Municipios 2021'!$AM$8:$AM$132)</f>
        <v>193.76577781422938</v>
      </c>
      <c r="K22" s="15">
        <f t="shared" si="0"/>
        <v>301.19889942895105</v>
      </c>
      <c r="L22" s="251">
        <f t="shared" si="1"/>
        <v>1.8761382376272402E-3</v>
      </c>
      <c r="O22" s="330" t="s">
        <v>466</v>
      </c>
      <c r="P22" s="331"/>
      <c r="Q22" s="331"/>
      <c r="R22" s="331"/>
      <c r="S22" s="331"/>
      <c r="T22" s="332"/>
      <c r="Z22" s="147"/>
      <c r="AA22" s="148"/>
      <c r="AB22" s="147"/>
      <c r="AC22" s="171"/>
      <c r="AD22" s="171"/>
    </row>
    <row r="23" spans="1:30" x14ac:dyDescent="0.25">
      <c r="A23" s="20" t="s">
        <v>12</v>
      </c>
      <c r="B23" s="154" t="s">
        <v>2</v>
      </c>
      <c r="C23" s="74" t="s">
        <v>47</v>
      </c>
      <c r="D23" s="155" t="s">
        <v>2</v>
      </c>
      <c r="E23" s="170" t="s">
        <v>439</v>
      </c>
      <c r="F23" s="156" t="s">
        <v>84</v>
      </c>
      <c r="G23" s="155" t="s">
        <v>210</v>
      </c>
      <c r="H23" s="15">
        <f>SUMIF('PIB Municipios 2021'!$F$8:$F$132,$F23,'PIB Municipios 2021'!$M$8:$M$132)+SUMIF('PIB Municipios 2021'!$F$8:$F$132,$F23,'PIB Municipios 2021'!$R$8:$R$132)</f>
        <v>147.15552445895474</v>
      </c>
      <c r="I23" s="15">
        <f>SUMIF('PIB Municipios 2021'!$F$8:$F$132,$F23,'PIB Municipios 2021'!$S$8:$S$132)+SUMIF('PIB Municipios 2021'!$F$8:$F$132,$F23,'PIB Municipios 2021'!$Y$8:$Y$132)</f>
        <v>39.288881195958794</v>
      </c>
      <c r="J23" s="15">
        <f>SUMIF('PIB Municipios 2021'!$F$8:$F$132,$F23,'PIB Municipios 2021'!$V$8:$V$132)+SUMIF('PIB Municipios 2021'!$F$8:$F$132,$F23,'PIB Municipios 2021'!$AB$8:$AB$132)+SUMIF('PIB Municipios 2021'!$F$8:$F$132,$F23,'PIB Municipios 2021'!$AC$8:$AC$132)+SUMIF('PIB Municipios 2021'!$F$8:$F$132,$F23,'PIB Municipios 2021'!$AD$8:$AD$132)+SUMIF('PIB Municipios 2021'!$F$8:$F$132,$F23,'PIB Municipios 2021'!$AE$8:$AE$132)+SUMIF('PIB Municipios 2021'!$F$8:$F$132,$F23,'PIB Municipios 2021'!$AF$8:$AF$132)+SUMIF('PIB Municipios 2021'!$F$8:$F$132,$F23,'PIB Municipios 2021'!$AJ$8:$AJ$132)+SUMIF('PIB Municipios 2021'!$F$8:$F$132,$F23,'PIB Municipios 2021'!$AM$8:$AM$132)</f>
        <v>310.8344274005596</v>
      </c>
      <c r="K23" s="15">
        <f t="shared" si="0"/>
        <v>497.27883305547311</v>
      </c>
      <c r="L23" s="251">
        <f t="shared" si="1"/>
        <v>3.0975008050389643E-3</v>
      </c>
      <c r="Z23" s="147"/>
      <c r="AA23" s="148"/>
      <c r="AB23" s="147"/>
      <c r="AC23" s="171"/>
      <c r="AD23" s="171"/>
    </row>
    <row r="24" spans="1:30" x14ac:dyDescent="0.25">
      <c r="A24" s="20" t="s">
        <v>13</v>
      </c>
      <c r="B24" s="154" t="s">
        <v>3</v>
      </c>
      <c r="C24" s="74" t="s">
        <v>48</v>
      </c>
      <c r="D24" s="155" t="s">
        <v>24</v>
      </c>
      <c r="E24" s="170" t="s">
        <v>439</v>
      </c>
      <c r="F24" s="156" t="s">
        <v>85</v>
      </c>
      <c r="G24" s="155" t="s">
        <v>211</v>
      </c>
      <c r="H24" s="15">
        <f>SUMIF('PIB Municipios 2021'!$F$8:$F$132,$F24,'PIB Municipios 2021'!$M$8:$M$132)+SUMIF('PIB Municipios 2021'!$F$8:$F$132,$F24,'PIB Municipios 2021'!$R$8:$R$132)</f>
        <v>110.23660493668208</v>
      </c>
      <c r="I24" s="15">
        <f>SUMIF('PIB Municipios 2021'!$F$8:$F$132,$F24,'PIB Municipios 2021'!$S$8:$S$132)+SUMIF('PIB Municipios 2021'!$F$8:$F$132,$F24,'PIB Municipios 2021'!$Y$8:$Y$132)</f>
        <v>249.13811725250198</v>
      </c>
      <c r="J24" s="15">
        <f>SUMIF('PIB Municipios 2021'!$F$8:$F$132,$F24,'PIB Municipios 2021'!$V$8:$V$132)+SUMIF('PIB Municipios 2021'!$F$8:$F$132,$F24,'PIB Municipios 2021'!$AB$8:$AB$132)+SUMIF('PIB Municipios 2021'!$F$8:$F$132,$F24,'PIB Municipios 2021'!$AC$8:$AC$132)+SUMIF('PIB Municipios 2021'!$F$8:$F$132,$F24,'PIB Municipios 2021'!$AD$8:$AD$132)+SUMIF('PIB Municipios 2021'!$F$8:$F$132,$F24,'PIB Municipios 2021'!$AE$8:$AE$132)+SUMIF('PIB Municipios 2021'!$F$8:$F$132,$F24,'PIB Municipios 2021'!$AF$8:$AF$132)+SUMIF('PIB Municipios 2021'!$F$8:$F$132,$F24,'PIB Municipios 2021'!$AJ$8:$AJ$132)+SUMIF('PIB Municipios 2021'!$F$8:$F$132,$F24,'PIB Municipios 2021'!$AM$8:$AM$132)</f>
        <v>478.81416417426715</v>
      </c>
      <c r="K24" s="15">
        <f t="shared" si="0"/>
        <v>838.18888636345127</v>
      </c>
      <c r="L24" s="251">
        <f t="shared" si="1"/>
        <v>5.220995903511297E-3</v>
      </c>
      <c r="Z24" s="147"/>
      <c r="AA24" s="148"/>
      <c r="AB24" s="147"/>
      <c r="AC24" s="171"/>
      <c r="AD24" s="171"/>
    </row>
    <row r="25" spans="1:30" x14ac:dyDescent="0.25">
      <c r="A25" s="20" t="s">
        <v>13</v>
      </c>
      <c r="B25" s="154" t="s">
        <v>3</v>
      </c>
      <c r="C25" s="74" t="s">
        <v>48</v>
      </c>
      <c r="D25" s="155" t="s">
        <v>24</v>
      </c>
      <c r="E25" s="170" t="s">
        <v>439</v>
      </c>
      <c r="F25" s="156" t="s">
        <v>86</v>
      </c>
      <c r="G25" s="155" t="s">
        <v>212</v>
      </c>
      <c r="H25" s="15">
        <f>SUMIF('PIB Municipios 2021'!$F$8:$F$132,$F25,'PIB Municipios 2021'!$M$8:$M$132)+SUMIF('PIB Municipios 2021'!$F$8:$F$132,$F25,'PIB Municipios 2021'!$R$8:$R$132)</f>
        <v>137.37029853433367</v>
      </c>
      <c r="I25" s="15">
        <f>SUMIF('PIB Municipios 2021'!$F$8:$F$132,$F25,'PIB Municipios 2021'!$S$8:$S$132)+SUMIF('PIB Municipios 2021'!$F$8:$F$132,$F25,'PIB Municipios 2021'!$Y$8:$Y$132)</f>
        <v>252.64109404037748</v>
      </c>
      <c r="J25" s="15">
        <f>SUMIF('PIB Municipios 2021'!$F$8:$F$132,$F25,'PIB Municipios 2021'!$V$8:$V$132)+SUMIF('PIB Municipios 2021'!$F$8:$F$132,$F25,'PIB Municipios 2021'!$AB$8:$AB$132)+SUMIF('PIB Municipios 2021'!$F$8:$F$132,$F25,'PIB Municipios 2021'!$AC$8:$AC$132)+SUMIF('PIB Municipios 2021'!$F$8:$F$132,$F25,'PIB Municipios 2021'!$AD$8:$AD$132)+SUMIF('PIB Municipios 2021'!$F$8:$F$132,$F25,'PIB Municipios 2021'!$AE$8:$AE$132)+SUMIF('PIB Municipios 2021'!$F$8:$F$132,$F25,'PIB Municipios 2021'!$AF$8:$AF$132)+SUMIF('PIB Municipios 2021'!$F$8:$F$132,$F25,'PIB Municipios 2021'!$AJ$8:$AJ$132)+SUMIF('PIB Municipios 2021'!$F$8:$F$132,$F25,'PIB Municipios 2021'!$AM$8:$AM$132)</f>
        <v>171.05409429993588</v>
      </c>
      <c r="K25" s="15">
        <f t="shared" si="0"/>
        <v>561.06548687464704</v>
      </c>
      <c r="L25" s="251">
        <f t="shared" si="1"/>
        <v>3.4948215804711902E-3</v>
      </c>
      <c r="Z25" s="147"/>
      <c r="AA25" s="148"/>
      <c r="AB25" s="147"/>
      <c r="AC25" s="171"/>
      <c r="AD25" s="171"/>
    </row>
    <row r="26" spans="1:30" x14ac:dyDescent="0.25">
      <c r="A26" s="20" t="s">
        <v>13</v>
      </c>
      <c r="B26" s="154" t="s">
        <v>3</v>
      </c>
      <c r="C26" s="74" t="s">
        <v>48</v>
      </c>
      <c r="D26" s="155" t="s">
        <v>24</v>
      </c>
      <c r="E26" s="170" t="s">
        <v>439</v>
      </c>
      <c r="F26" s="156" t="s">
        <v>87</v>
      </c>
      <c r="G26" s="155" t="s">
        <v>213</v>
      </c>
      <c r="H26" s="15">
        <f>SUMIF('PIB Municipios 2021'!$F$8:$F$132,$F26,'PIB Municipios 2021'!$M$8:$M$132)+SUMIF('PIB Municipios 2021'!$F$8:$F$132,$F26,'PIB Municipios 2021'!$R$8:$R$132)</f>
        <v>32.455998618202699</v>
      </c>
      <c r="I26" s="15">
        <f>SUMIF('PIB Municipios 2021'!$F$8:$F$132,$F26,'PIB Municipios 2021'!$S$8:$S$132)+SUMIF('PIB Municipios 2021'!$F$8:$F$132,$F26,'PIB Municipios 2021'!$Y$8:$Y$132)</f>
        <v>79.237427814218933</v>
      </c>
      <c r="J26" s="15">
        <f>SUMIF('PIB Municipios 2021'!$F$8:$F$132,$F26,'PIB Municipios 2021'!$V$8:$V$132)+SUMIF('PIB Municipios 2021'!$F$8:$F$132,$F26,'PIB Municipios 2021'!$AB$8:$AB$132)+SUMIF('PIB Municipios 2021'!$F$8:$F$132,$F26,'PIB Municipios 2021'!$AC$8:$AC$132)+SUMIF('PIB Municipios 2021'!$F$8:$F$132,$F26,'PIB Municipios 2021'!$AD$8:$AD$132)+SUMIF('PIB Municipios 2021'!$F$8:$F$132,$F26,'PIB Municipios 2021'!$AE$8:$AE$132)+SUMIF('PIB Municipios 2021'!$F$8:$F$132,$F26,'PIB Municipios 2021'!$AF$8:$AF$132)+SUMIF('PIB Municipios 2021'!$F$8:$F$132,$F26,'PIB Municipios 2021'!$AJ$8:$AJ$132)+SUMIF('PIB Municipios 2021'!$F$8:$F$132,$F26,'PIB Municipios 2021'!$AM$8:$AM$132)</f>
        <v>261.0234884905679</v>
      </c>
      <c r="K26" s="15">
        <f t="shared" si="0"/>
        <v>372.71691492298953</v>
      </c>
      <c r="L26" s="251">
        <f t="shared" si="1"/>
        <v>2.3216169023965111E-3</v>
      </c>
      <c r="Z26" s="147"/>
      <c r="AA26" s="148"/>
      <c r="AB26" s="147"/>
      <c r="AC26" s="171"/>
      <c r="AD26" s="171"/>
    </row>
    <row r="27" spans="1:30" x14ac:dyDescent="0.25">
      <c r="A27" s="20" t="s">
        <v>13</v>
      </c>
      <c r="B27" s="154" t="s">
        <v>3</v>
      </c>
      <c r="C27" s="74" t="s">
        <v>48</v>
      </c>
      <c r="D27" s="155" t="s">
        <v>24</v>
      </c>
      <c r="E27" s="170" t="s">
        <v>439</v>
      </c>
      <c r="F27" s="156" t="s">
        <v>88</v>
      </c>
      <c r="G27" s="155" t="s">
        <v>214</v>
      </c>
      <c r="H27" s="15">
        <f>SUMIF('PIB Municipios 2021'!$F$8:$F$132,$F27,'PIB Municipios 2021'!$M$8:$M$132)+SUMIF('PIB Municipios 2021'!$F$8:$F$132,$F27,'PIB Municipios 2021'!$R$8:$R$132)</f>
        <v>801.89285441402194</v>
      </c>
      <c r="I27" s="15">
        <f>SUMIF('PIB Municipios 2021'!$F$8:$F$132,$F27,'PIB Municipios 2021'!$S$8:$S$132)+SUMIF('PIB Municipios 2021'!$F$8:$F$132,$F27,'PIB Municipios 2021'!$Y$8:$Y$132)</f>
        <v>85.91152869969909</v>
      </c>
      <c r="J27" s="15">
        <f>SUMIF('PIB Municipios 2021'!$F$8:$F$132,$F27,'PIB Municipios 2021'!$V$8:$V$132)+SUMIF('PIB Municipios 2021'!$F$8:$F$132,$F27,'PIB Municipios 2021'!$AB$8:$AB$132)+SUMIF('PIB Municipios 2021'!$F$8:$F$132,$F27,'PIB Municipios 2021'!$AC$8:$AC$132)+SUMIF('PIB Municipios 2021'!$F$8:$F$132,$F27,'PIB Municipios 2021'!$AD$8:$AD$132)+SUMIF('PIB Municipios 2021'!$F$8:$F$132,$F27,'PIB Municipios 2021'!$AE$8:$AE$132)+SUMIF('PIB Municipios 2021'!$F$8:$F$132,$F27,'PIB Municipios 2021'!$AF$8:$AF$132)+SUMIF('PIB Municipios 2021'!$F$8:$F$132,$F27,'PIB Municipios 2021'!$AJ$8:$AJ$132)+SUMIF('PIB Municipios 2021'!$F$8:$F$132,$F27,'PIB Municipios 2021'!$AM$8:$AM$132)</f>
        <v>235.76323139430147</v>
      </c>
      <c r="K27" s="15">
        <f t="shared" si="0"/>
        <v>1123.5676145080226</v>
      </c>
      <c r="L27" s="251">
        <f t="shared" si="1"/>
        <v>6.9985918545342049E-3</v>
      </c>
      <c r="Z27" s="147"/>
      <c r="AA27" s="148"/>
      <c r="AB27" s="147"/>
      <c r="AC27" s="171"/>
      <c r="AD27" s="171"/>
    </row>
    <row r="28" spans="1:30" x14ac:dyDescent="0.25">
      <c r="A28" s="20" t="s">
        <v>13</v>
      </c>
      <c r="B28" s="154" t="s">
        <v>3</v>
      </c>
      <c r="C28" s="74" t="s">
        <v>49</v>
      </c>
      <c r="D28" s="155" t="s">
        <v>25</v>
      </c>
      <c r="E28" s="170" t="s">
        <v>439</v>
      </c>
      <c r="F28" s="156" t="s">
        <v>89</v>
      </c>
      <c r="G28" s="155" t="s">
        <v>215</v>
      </c>
      <c r="H28" s="15">
        <f>SUMIF('PIB Municipios 2021'!$F$8:$F$132,$F28,'PIB Municipios 2021'!$M$8:$M$132)+SUMIF('PIB Municipios 2021'!$F$8:$F$132,$F28,'PIB Municipios 2021'!$R$8:$R$132)</f>
        <v>20.982034401214889</v>
      </c>
      <c r="I28" s="15">
        <f>SUMIF('PIB Municipios 2021'!$F$8:$F$132,$F28,'PIB Municipios 2021'!$S$8:$S$132)+SUMIF('PIB Municipios 2021'!$F$8:$F$132,$F28,'PIB Municipios 2021'!$Y$8:$Y$132)</f>
        <v>11.860767685353423</v>
      </c>
      <c r="J28" s="15">
        <f>SUMIF('PIB Municipios 2021'!$F$8:$F$132,$F28,'PIB Municipios 2021'!$V$8:$V$132)+SUMIF('PIB Municipios 2021'!$F$8:$F$132,$F28,'PIB Municipios 2021'!$AB$8:$AB$132)+SUMIF('PIB Municipios 2021'!$F$8:$F$132,$F28,'PIB Municipios 2021'!$AC$8:$AC$132)+SUMIF('PIB Municipios 2021'!$F$8:$F$132,$F28,'PIB Municipios 2021'!$AD$8:$AD$132)+SUMIF('PIB Municipios 2021'!$F$8:$F$132,$F28,'PIB Municipios 2021'!$AE$8:$AE$132)+SUMIF('PIB Municipios 2021'!$F$8:$F$132,$F28,'PIB Municipios 2021'!$AF$8:$AF$132)+SUMIF('PIB Municipios 2021'!$F$8:$F$132,$F28,'PIB Municipios 2021'!$AJ$8:$AJ$132)+SUMIF('PIB Municipios 2021'!$F$8:$F$132,$F28,'PIB Municipios 2021'!$AM$8:$AM$132)</f>
        <v>45.247874959605532</v>
      </c>
      <c r="K28" s="15">
        <f t="shared" si="0"/>
        <v>78.090677046173852</v>
      </c>
      <c r="L28" s="251">
        <f t="shared" si="1"/>
        <v>4.864191253231526E-4</v>
      </c>
      <c r="Z28" s="147"/>
      <c r="AA28" s="148"/>
      <c r="AB28" s="147"/>
      <c r="AC28" s="171"/>
      <c r="AD28" s="171"/>
    </row>
    <row r="29" spans="1:30" x14ac:dyDescent="0.25">
      <c r="A29" s="20" t="s">
        <v>13</v>
      </c>
      <c r="B29" s="154" t="s">
        <v>3</v>
      </c>
      <c r="C29" s="74" t="s">
        <v>49</v>
      </c>
      <c r="D29" s="155" t="s">
        <v>25</v>
      </c>
      <c r="E29" s="170" t="s">
        <v>439</v>
      </c>
      <c r="F29" s="156" t="s">
        <v>90</v>
      </c>
      <c r="G29" s="155" t="s">
        <v>216</v>
      </c>
      <c r="H29" s="15">
        <f>SUMIF('PIB Municipios 2021'!$F$8:$F$132,$F29,'PIB Municipios 2021'!$M$8:$M$132)+SUMIF('PIB Municipios 2021'!$F$8:$F$132,$F29,'PIB Municipios 2021'!$R$8:$R$132)</f>
        <v>89.76948948590298</v>
      </c>
      <c r="I29" s="15">
        <f>SUMIF('PIB Municipios 2021'!$F$8:$F$132,$F29,'PIB Municipios 2021'!$S$8:$S$132)+SUMIF('PIB Municipios 2021'!$F$8:$F$132,$F29,'PIB Municipios 2021'!$Y$8:$Y$132)</f>
        <v>19.572199355102928</v>
      </c>
      <c r="J29" s="15">
        <f>SUMIF('PIB Municipios 2021'!$F$8:$F$132,$F29,'PIB Municipios 2021'!$V$8:$V$132)+SUMIF('PIB Municipios 2021'!$F$8:$F$132,$F29,'PIB Municipios 2021'!$AB$8:$AB$132)+SUMIF('PIB Municipios 2021'!$F$8:$F$132,$F29,'PIB Municipios 2021'!$AC$8:$AC$132)+SUMIF('PIB Municipios 2021'!$F$8:$F$132,$F29,'PIB Municipios 2021'!$AD$8:$AD$132)+SUMIF('PIB Municipios 2021'!$F$8:$F$132,$F29,'PIB Municipios 2021'!$AE$8:$AE$132)+SUMIF('PIB Municipios 2021'!$F$8:$F$132,$F29,'PIB Municipios 2021'!$AF$8:$AF$132)+SUMIF('PIB Municipios 2021'!$F$8:$F$132,$F29,'PIB Municipios 2021'!$AJ$8:$AJ$132)+SUMIF('PIB Municipios 2021'!$F$8:$F$132,$F29,'PIB Municipios 2021'!$AM$8:$AM$132)</f>
        <v>101.58399279281765</v>
      </c>
      <c r="K29" s="15">
        <f t="shared" si="0"/>
        <v>210.92568163382356</v>
      </c>
      <c r="L29" s="251">
        <f t="shared" si="1"/>
        <v>1.3138352675294309E-3</v>
      </c>
      <c r="Z29" s="147"/>
      <c r="AA29" s="148"/>
      <c r="AB29" s="147"/>
      <c r="AC29" s="171"/>
      <c r="AD29" s="171"/>
    </row>
    <row r="30" spans="1:30" x14ac:dyDescent="0.25">
      <c r="A30" s="20" t="s">
        <v>14</v>
      </c>
      <c r="B30" s="154" t="s">
        <v>4</v>
      </c>
      <c r="C30" s="74" t="s">
        <v>49</v>
      </c>
      <c r="D30" s="155" t="s">
        <v>25</v>
      </c>
      <c r="E30" s="170" t="s">
        <v>439</v>
      </c>
      <c r="F30" s="156" t="s">
        <v>91</v>
      </c>
      <c r="G30" s="155" t="s">
        <v>217</v>
      </c>
      <c r="H30" s="15">
        <f>SUMIF('PIB Municipios 2021'!$F$8:$F$132,$F30,'PIB Municipios 2021'!$M$8:$M$132)+SUMIF('PIB Municipios 2021'!$F$8:$F$132,$F30,'PIB Municipios 2021'!$R$8:$R$132)</f>
        <v>8.0595666277436262</v>
      </c>
      <c r="I30" s="15">
        <f>SUMIF('PIB Municipios 2021'!$F$8:$F$132,$F30,'PIB Municipios 2021'!$S$8:$S$132)+SUMIF('PIB Municipios 2021'!$F$8:$F$132,$F30,'PIB Municipios 2021'!$Y$8:$Y$132)</f>
        <v>62.726251625943512</v>
      </c>
      <c r="J30" s="15">
        <f>SUMIF('PIB Municipios 2021'!$F$8:$F$132,$F30,'PIB Municipios 2021'!$V$8:$V$132)+SUMIF('PIB Municipios 2021'!$F$8:$F$132,$F30,'PIB Municipios 2021'!$AB$8:$AB$132)+SUMIF('PIB Municipios 2021'!$F$8:$F$132,$F30,'PIB Municipios 2021'!$AC$8:$AC$132)+SUMIF('PIB Municipios 2021'!$F$8:$F$132,$F30,'PIB Municipios 2021'!$AD$8:$AD$132)+SUMIF('PIB Municipios 2021'!$F$8:$F$132,$F30,'PIB Municipios 2021'!$AE$8:$AE$132)+SUMIF('PIB Municipios 2021'!$F$8:$F$132,$F30,'PIB Municipios 2021'!$AF$8:$AF$132)+SUMIF('PIB Municipios 2021'!$F$8:$F$132,$F30,'PIB Municipios 2021'!$AJ$8:$AJ$132)+SUMIF('PIB Municipios 2021'!$F$8:$F$132,$F30,'PIB Municipios 2021'!$AM$8:$AM$132)</f>
        <v>109.62985814274698</v>
      </c>
      <c r="K30" s="15">
        <f t="shared" si="0"/>
        <v>180.41567639643412</v>
      </c>
      <c r="L30" s="251">
        <f t="shared" si="1"/>
        <v>1.1237914540739434E-3</v>
      </c>
      <c r="Z30" s="147"/>
      <c r="AA30" s="148"/>
      <c r="AB30" s="147"/>
      <c r="AC30" s="171"/>
      <c r="AD30" s="171"/>
    </row>
    <row r="31" spans="1:30" x14ac:dyDescent="0.25">
      <c r="A31" s="20" t="s">
        <v>14</v>
      </c>
      <c r="B31" s="154" t="s">
        <v>4</v>
      </c>
      <c r="C31" s="74" t="s">
        <v>49</v>
      </c>
      <c r="D31" s="155" t="s">
        <v>25</v>
      </c>
      <c r="E31" s="170" t="s">
        <v>439</v>
      </c>
      <c r="F31" s="156" t="s">
        <v>92</v>
      </c>
      <c r="G31" s="155" t="s">
        <v>218</v>
      </c>
      <c r="H31" s="15">
        <f>SUMIF('PIB Municipios 2021'!$F$8:$F$132,$F31,'PIB Municipios 2021'!$M$8:$M$132)+SUMIF('PIB Municipios 2021'!$F$8:$F$132,$F31,'PIB Municipios 2021'!$R$8:$R$132)</f>
        <v>111.34364401695883</v>
      </c>
      <c r="I31" s="15">
        <f>SUMIF('PIB Municipios 2021'!$F$8:$F$132,$F31,'PIB Municipios 2021'!$S$8:$S$132)+SUMIF('PIB Municipios 2021'!$F$8:$F$132,$F31,'PIB Municipios 2021'!$Y$8:$Y$132)</f>
        <v>46.996843128147461</v>
      </c>
      <c r="J31" s="15">
        <f>SUMIF('PIB Municipios 2021'!$F$8:$F$132,$F31,'PIB Municipios 2021'!$V$8:$V$132)+SUMIF('PIB Municipios 2021'!$F$8:$F$132,$F31,'PIB Municipios 2021'!$AB$8:$AB$132)+SUMIF('PIB Municipios 2021'!$F$8:$F$132,$F31,'PIB Municipios 2021'!$AC$8:$AC$132)+SUMIF('PIB Municipios 2021'!$F$8:$F$132,$F31,'PIB Municipios 2021'!$AD$8:$AD$132)+SUMIF('PIB Municipios 2021'!$F$8:$F$132,$F31,'PIB Municipios 2021'!$AE$8:$AE$132)+SUMIF('PIB Municipios 2021'!$F$8:$F$132,$F31,'PIB Municipios 2021'!$AF$8:$AF$132)+SUMIF('PIB Municipios 2021'!$F$8:$F$132,$F31,'PIB Municipios 2021'!$AJ$8:$AJ$132)+SUMIF('PIB Municipios 2021'!$F$8:$F$132,$F31,'PIB Municipios 2021'!$AM$8:$AM$132)</f>
        <v>237.9374942205593</v>
      </c>
      <c r="K31" s="15">
        <f t="shared" si="0"/>
        <v>396.2779813656656</v>
      </c>
      <c r="L31" s="251">
        <f t="shared" si="1"/>
        <v>2.4683764614659084E-3</v>
      </c>
      <c r="Z31" s="147"/>
      <c r="AA31" s="148"/>
      <c r="AB31" s="147"/>
      <c r="AC31" s="171"/>
      <c r="AD31" s="171"/>
    </row>
    <row r="32" spans="1:30" x14ac:dyDescent="0.25">
      <c r="A32" s="20" t="s">
        <v>14</v>
      </c>
      <c r="B32" s="154" t="s">
        <v>4</v>
      </c>
      <c r="C32" s="74" t="s">
        <v>49</v>
      </c>
      <c r="D32" s="155" t="s">
        <v>25</v>
      </c>
      <c r="E32" s="170" t="s">
        <v>439</v>
      </c>
      <c r="F32" s="156" t="s">
        <v>93</v>
      </c>
      <c r="G32" s="155" t="s">
        <v>219</v>
      </c>
      <c r="H32" s="15">
        <f>SUMIF('PIB Municipios 2021'!$F$8:$F$132,$F32,'PIB Municipios 2021'!$M$8:$M$132)+SUMIF('PIB Municipios 2021'!$F$8:$F$132,$F32,'PIB Municipios 2021'!$R$8:$R$132)</f>
        <v>254.20703340598573</v>
      </c>
      <c r="I32" s="15">
        <f>SUMIF('PIB Municipios 2021'!$F$8:$F$132,$F32,'PIB Municipios 2021'!$S$8:$S$132)+SUMIF('PIB Municipios 2021'!$F$8:$F$132,$F32,'PIB Municipios 2021'!$Y$8:$Y$132)</f>
        <v>100.58159869113739</v>
      </c>
      <c r="J32" s="15">
        <f>SUMIF('PIB Municipios 2021'!$F$8:$F$132,$F32,'PIB Municipios 2021'!$V$8:$V$132)+SUMIF('PIB Municipios 2021'!$F$8:$F$132,$F32,'PIB Municipios 2021'!$AB$8:$AB$132)+SUMIF('PIB Municipios 2021'!$F$8:$F$132,$F32,'PIB Municipios 2021'!$AC$8:$AC$132)+SUMIF('PIB Municipios 2021'!$F$8:$F$132,$F32,'PIB Municipios 2021'!$AD$8:$AD$132)+SUMIF('PIB Municipios 2021'!$F$8:$F$132,$F32,'PIB Municipios 2021'!$AE$8:$AE$132)+SUMIF('PIB Municipios 2021'!$F$8:$F$132,$F32,'PIB Municipios 2021'!$AF$8:$AF$132)+SUMIF('PIB Municipios 2021'!$F$8:$F$132,$F32,'PIB Municipios 2021'!$AJ$8:$AJ$132)+SUMIF('PIB Municipios 2021'!$F$8:$F$132,$F32,'PIB Municipios 2021'!$AM$8:$AM$132)</f>
        <v>149.79760340191018</v>
      </c>
      <c r="K32" s="15">
        <f t="shared" si="0"/>
        <v>504.58623549903331</v>
      </c>
      <c r="L32" s="251">
        <f t="shared" si="1"/>
        <v>3.1430178941388464E-3</v>
      </c>
      <c r="Z32" s="147"/>
      <c r="AA32" s="148"/>
      <c r="AB32" s="147"/>
      <c r="AC32" s="171"/>
      <c r="AD32" s="171"/>
    </row>
    <row r="33" spans="1:30" x14ac:dyDescent="0.25">
      <c r="A33" s="20" t="s">
        <v>14</v>
      </c>
      <c r="B33" s="154" t="s">
        <v>4</v>
      </c>
      <c r="C33" s="74" t="s">
        <v>50</v>
      </c>
      <c r="D33" s="155" t="s">
        <v>26</v>
      </c>
      <c r="E33" s="170" t="s">
        <v>439</v>
      </c>
      <c r="F33" s="156" t="s">
        <v>94</v>
      </c>
      <c r="G33" s="155" t="s">
        <v>220</v>
      </c>
      <c r="H33" s="15">
        <f>SUMIF('PIB Municipios 2021'!$F$8:$F$132,$F33,'PIB Municipios 2021'!$M$8:$M$132)+SUMIF('PIB Municipios 2021'!$F$8:$F$132,$F33,'PIB Municipios 2021'!$R$8:$R$132)</f>
        <v>90.477229992367057</v>
      </c>
      <c r="I33" s="15">
        <f>SUMIF('PIB Municipios 2021'!$F$8:$F$132,$F33,'PIB Municipios 2021'!$S$8:$S$132)+SUMIF('PIB Municipios 2021'!$F$8:$F$132,$F33,'PIB Municipios 2021'!$Y$8:$Y$132)</f>
        <v>47.197797418891007</v>
      </c>
      <c r="J33" s="15">
        <f>SUMIF('PIB Municipios 2021'!$F$8:$F$132,$F33,'PIB Municipios 2021'!$V$8:$V$132)+SUMIF('PIB Municipios 2021'!$F$8:$F$132,$F33,'PIB Municipios 2021'!$AB$8:$AB$132)+SUMIF('PIB Municipios 2021'!$F$8:$F$132,$F33,'PIB Municipios 2021'!$AC$8:$AC$132)+SUMIF('PIB Municipios 2021'!$F$8:$F$132,$F33,'PIB Municipios 2021'!$AD$8:$AD$132)+SUMIF('PIB Municipios 2021'!$F$8:$F$132,$F33,'PIB Municipios 2021'!$AE$8:$AE$132)+SUMIF('PIB Municipios 2021'!$F$8:$F$132,$F33,'PIB Municipios 2021'!$AF$8:$AF$132)+SUMIF('PIB Municipios 2021'!$F$8:$F$132,$F33,'PIB Municipios 2021'!$AJ$8:$AJ$132)+SUMIF('PIB Municipios 2021'!$F$8:$F$132,$F33,'PIB Municipios 2021'!$AM$8:$AM$132)</f>
        <v>599.09539932992209</v>
      </c>
      <c r="K33" s="15">
        <f t="shared" si="0"/>
        <v>736.77042674118013</v>
      </c>
      <c r="L33" s="251">
        <f t="shared" si="1"/>
        <v>4.5892703213151354E-3</v>
      </c>
      <c r="Z33" s="147"/>
      <c r="AA33" s="148"/>
      <c r="AB33" s="147"/>
      <c r="AC33" s="171"/>
      <c r="AD33" s="171"/>
    </row>
    <row r="34" spans="1:30" x14ac:dyDescent="0.25">
      <c r="A34" s="20" t="s">
        <v>14</v>
      </c>
      <c r="B34" s="154" t="s">
        <v>4</v>
      </c>
      <c r="C34" s="74" t="s">
        <v>50</v>
      </c>
      <c r="D34" s="155" t="s">
        <v>26</v>
      </c>
      <c r="E34" s="170" t="s">
        <v>440</v>
      </c>
      <c r="F34" s="156" t="s">
        <v>95</v>
      </c>
      <c r="G34" s="155" t="s">
        <v>221</v>
      </c>
      <c r="H34" s="15">
        <f>SUMIF('PIB Municipios 2021'!$F$8:$F$132,$F34,'PIB Municipios 2021'!$M$8:$M$132)+SUMIF('PIB Municipios 2021'!$F$8:$F$132,$F34,'PIB Municipios 2021'!$R$8:$R$132)</f>
        <v>54.538435366287146</v>
      </c>
      <c r="I34" s="15">
        <f>SUMIF('PIB Municipios 2021'!$F$8:$F$132,$F34,'PIB Municipios 2021'!$S$8:$S$132)+SUMIF('PIB Municipios 2021'!$F$8:$F$132,$F34,'PIB Municipios 2021'!$Y$8:$Y$132)</f>
        <v>25.708499450123146</v>
      </c>
      <c r="J34" s="15">
        <f>SUMIF('PIB Municipios 2021'!$F$8:$F$132,$F34,'PIB Municipios 2021'!$V$8:$V$132)+SUMIF('PIB Municipios 2021'!$F$8:$F$132,$F34,'PIB Municipios 2021'!$AB$8:$AB$132)+SUMIF('PIB Municipios 2021'!$F$8:$F$132,$F34,'PIB Municipios 2021'!$AC$8:$AC$132)+SUMIF('PIB Municipios 2021'!$F$8:$F$132,$F34,'PIB Municipios 2021'!$AD$8:$AD$132)+SUMIF('PIB Municipios 2021'!$F$8:$F$132,$F34,'PIB Municipios 2021'!$AE$8:$AE$132)+SUMIF('PIB Municipios 2021'!$F$8:$F$132,$F34,'PIB Municipios 2021'!$AF$8:$AF$132)+SUMIF('PIB Municipios 2021'!$F$8:$F$132,$F34,'PIB Municipios 2021'!$AJ$8:$AJ$132)+SUMIF('PIB Municipios 2021'!$F$8:$F$132,$F34,'PIB Municipios 2021'!$AM$8:$AM$132)</f>
        <v>118.29519728813088</v>
      </c>
      <c r="K34" s="15">
        <f t="shared" si="0"/>
        <v>198.54213210454117</v>
      </c>
      <c r="L34" s="251">
        <f t="shared" si="1"/>
        <v>1.2366993588873811E-3</v>
      </c>
      <c r="Z34" s="147"/>
      <c r="AA34" s="148"/>
      <c r="AB34" s="147"/>
      <c r="AC34" s="171"/>
      <c r="AD34" s="171"/>
    </row>
    <row r="35" spans="1:30" x14ac:dyDescent="0.25">
      <c r="A35" s="20" t="s">
        <v>14</v>
      </c>
      <c r="B35" s="154" t="s">
        <v>4</v>
      </c>
      <c r="C35" s="74" t="s">
        <v>50</v>
      </c>
      <c r="D35" s="155" t="s">
        <v>26</v>
      </c>
      <c r="E35" s="170" t="s">
        <v>440</v>
      </c>
      <c r="F35" s="156" t="s">
        <v>96</v>
      </c>
      <c r="G35" s="155" t="s">
        <v>222</v>
      </c>
      <c r="H35" s="15">
        <f>SUMIF('PIB Municipios 2021'!$F$8:$F$132,$F35,'PIB Municipios 2021'!$M$8:$M$132)+SUMIF('PIB Municipios 2021'!$F$8:$F$132,$F35,'PIB Municipios 2021'!$R$8:$R$132)</f>
        <v>38.216135084763607</v>
      </c>
      <c r="I35" s="15">
        <f>SUMIF('PIB Municipios 2021'!$F$8:$F$132,$F35,'PIB Municipios 2021'!$S$8:$S$132)+SUMIF('PIB Municipios 2021'!$F$8:$F$132,$F35,'PIB Municipios 2021'!$Y$8:$Y$132)</f>
        <v>7.1169967964106782</v>
      </c>
      <c r="J35" s="15">
        <f>SUMIF('PIB Municipios 2021'!$F$8:$F$132,$F35,'PIB Municipios 2021'!$V$8:$V$132)+SUMIF('PIB Municipios 2021'!$F$8:$F$132,$F35,'PIB Municipios 2021'!$AB$8:$AB$132)+SUMIF('PIB Municipios 2021'!$F$8:$F$132,$F35,'PIB Municipios 2021'!$AC$8:$AC$132)+SUMIF('PIB Municipios 2021'!$F$8:$F$132,$F35,'PIB Municipios 2021'!$AD$8:$AD$132)+SUMIF('PIB Municipios 2021'!$F$8:$F$132,$F35,'PIB Municipios 2021'!$AE$8:$AE$132)+SUMIF('PIB Municipios 2021'!$F$8:$F$132,$F35,'PIB Municipios 2021'!$AF$8:$AF$132)+SUMIF('PIB Municipios 2021'!$F$8:$F$132,$F35,'PIB Municipios 2021'!$AJ$8:$AJ$132)+SUMIF('PIB Municipios 2021'!$F$8:$F$132,$F35,'PIB Municipios 2021'!$AM$8:$AM$132)</f>
        <v>70.645616957575584</v>
      </c>
      <c r="K35" s="15">
        <f t="shared" si="0"/>
        <v>115.97874883874987</v>
      </c>
      <c r="L35" s="251">
        <f t="shared" si="1"/>
        <v>7.2242018766031945E-4</v>
      </c>
      <c r="Z35" s="147"/>
      <c r="AA35" s="148"/>
      <c r="AB35" s="147"/>
      <c r="AC35" s="171"/>
      <c r="AD35" s="171"/>
    </row>
    <row r="36" spans="1:30" x14ac:dyDescent="0.25">
      <c r="A36" s="20" t="s">
        <v>14</v>
      </c>
      <c r="B36" s="154" t="s">
        <v>4</v>
      </c>
      <c r="C36" s="74" t="s">
        <v>50</v>
      </c>
      <c r="D36" s="155" t="s">
        <v>26</v>
      </c>
      <c r="E36" s="170" t="s">
        <v>440</v>
      </c>
      <c r="F36" s="156" t="s">
        <v>97</v>
      </c>
      <c r="G36" s="155" t="s">
        <v>223</v>
      </c>
      <c r="H36" s="15">
        <f>SUMIF('PIB Municipios 2021'!$F$8:$F$132,$F36,'PIB Municipios 2021'!$M$8:$M$132)+SUMIF('PIB Municipios 2021'!$F$8:$F$132,$F36,'PIB Municipios 2021'!$R$8:$R$132)</f>
        <v>132.45724418231848</v>
      </c>
      <c r="I36" s="15">
        <f>SUMIF('PIB Municipios 2021'!$F$8:$F$132,$F36,'PIB Municipios 2021'!$S$8:$S$132)+SUMIF('PIB Municipios 2021'!$F$8:$F$132,$F36,'PIB Municipios 2021'!$Y$8:$Y$132)</f>
        <v>46.342276403496584</v>
      </c>
      <c r="J36" s="15">
        <f>SUMIF('PIB Municipios 2021'!$F$8:$F$132,$F36,'PIB Municipios 2021'!$V$8:$V$132)+SUMIF('PIB Municipios 2021'!$F$8:$F$132,$F36,'PIB Municipios 2021'!$AB$8:$AB$132)+SUMIF('PIB Municipios 2021'!$F$8:$F$132,$F36,'PIB Municipios 2021'!$AC$8:$AC$132)+SUMIF('PIB Municipios 2021'!$F$8:$F$132,$F36,'PIB Municipios 2021'!$AD$8:$AD$132)+SUMIF('PIB Municipios 2021'!$F$8:$F$132,$F36,'PIB Municipios 2021'!$AE$8:$AE$132)+SUMIF('PIB Municipios 2021'!$F$8:$F$132,$F36,'PIB Municipios 2021'!$AF$8:$AF$132)+SUMIF('PIB Municipios 2021'!$F$8:$F$132,$F36,'PIB Municipios 2021'!$AJ$8:$AJ$132)+SUMIF('PIB Municipios 2021'!$F$8:$F$132,$F36,'PIB Municipios 2021'!$AM$8:$AM$132)</f>
        <v>216.11796494805193</v>
      </c>
      <c r="K36" s="15">
        <f t="shared" si="0"/>
        <v>394.91748553386697</v>
      </c>
      <c r="L36" s="251">
        <f t="shared" si="1"/>
        <v>2.45990206711384E-3</v>
      </c>
      <c r="Z36" s="147"/>
      <c r="AA36" s="148"/>
      <c r="AB36" s="147"/>
      <c r="AC36" s="171"/>
      <c r="AD36" s="171"/>
    </row>
    <row r="37" spans="1:30" x14ac:dyDescent="0.25">
      <c r="A37" s="20" t="s">
        <v>14</v>
      </c>
      <c r="B37" s="154" t="s">
        <v>4</v>
      </c>
      <c r="C37" s="74" t="s">
        <v>51</v>
      </c>
      <c r="D37" s="155" t="s">
        <v>27</v>
      </c>
      <c r="E37" s="170" t="s">
        <v>440</v>
      </c>
      <c r="F37" s="156" t="s">
        <v>98</v>
      </c>
      <c r="G37" s="155" t="s">
        <v>224</v>
      </c>
      <c r="H37" s="15">
        <f>SUMIF('PIB Municipios 2021'!$F$8:$F$132,$F37,'PIB Municipios 2021'!$M$8:$M$132)+SUMIF('PIB Municipios 2021'!$F$8:$F$132,$F37,'PIB Municipios 2021'!$R$8:$R$132)</f>
        <v>587.38561647910558</v>
      </c>
      <c r="I37" s="15">
        <f>SUMIF('PIB Municipios 2021'!$F$8:$F$132,$F37,'PIB Municipios 2021'!$S$8:$S$132)+SUMIF('PIB Municipios 2021'!$F$8:$F$132,$F37,'PIB Municipios 2021'!$Y$8:$Y$132)</f>
        <v>211.76169586011682</v>
      </c>
      <c r="J37" s="15">
        <f>SUMIF('PIB Municipios 2021'!$F$8:$F$132,$F37,'PIB Municipios 2021'!$V$8:$V$132)+SUMIF('PIB Municipios 2021'!$F$8:$F$132,$F37,'PIB Municipios 2021'!$AB$8:$AB$132)+SUMIF('PIB Municipios 2021'!$F$8:$F$132,$F37,'PIB Municipios 2021'!$AC$8:$AC$132)+SUMIF('PIB Municipios 2021'!$F$8:$F$132,$F37,'PIB Municipios 2021'!$AD$8:$AD$132)+SUMIF('PIB Municipios 2021'!$F$8:$F$132,$F37,'PIB Municipios 2021'!$AE$8:$AE$132)+SUMIF('PIB Municipios 2021'!$F$8:$F$132,$F37,'PIB Municipios 2021'!$AF$8:$AF$132)+SUMIF('PIB Municipios 2021'!$F$8:$F$132,$F37,'PIB Municipios 2021'!$AJ$8:$AJ$132)+SUMIF('PIB Municipios 2021'!$F$8:$F$132,$F37,'PIB Municipios 2021'!$AM$8:$AM$132)</f>
        <v>455.8053442720925</v>
      </c>
      <c r="K37" s="15">
        <f t="shared" si="0"/>
        <v>1254.952656611315</v>
      </c>
      <c r="L37" s="251">
        <f t="shared" si="1"/>
        <v>7.8169763234336234E-3</v>
      </c>
      <c r="Z37" s="147"/>
      <c r="AA37" s="148"/>
      <c r="AB37" s="147"/>
      <c r="AC37" s="171"/>
      <c r="AD37" s="171"/>
    </row>
    <row r="38" spans="1:30" x14ac:dyDescent="0.25">
      <c r="A38" s="20" t="s">
        <v>14</v>
      </c>
      <c r="B38" s="154" t="s">
        <v>4</v>
      </c>
      <c r="C38" s="74" t="s">
        <v>51</v>
      </c>
      <c r="D38" s="155" t="s">
        <v>27</v>
      </c>
      <c r="E38" s="170" t="s">
        <v>440</v>
      </c>
      <c r="F38" s="156" t="s">
        <v>99</v>
      </c>
      <c r="G38" s="155" t="s">
        <v>225</v>
      </c>
      <c r="H38" s="15">
        <f>SUMIF('PIB Municipios 2021'!$F$8:$F$132,$F38,'PIB Municipios 2021'!$M$8:$M$132)+SUMIF('PIB Municipios 2021'!$F$8:$F$132,$F38,'PIB Municipios 2021'!$R$8:$R$132)</f>
        <v>1200.1772410597166</v>
      </c>
      <c r="I38" s="15">
        <f>SUMIF('PIB Municipios 2021'!$F$8:$F$132,$F38,'PIB Municipios 2021'!$S$8:$S$132)+SUMIF('PIB Municipios 2021'!$F$8:$F$132,$F38,'PIB Municipios 2021'!$Y$8:$Y$132)</f>
        <v>133.20668699917138</v>
      </c>
      <c r="J38" s="15">
        <f>SUMIF('PIB Municipios 2021'!$F$8:$F$132,$F38,'PIB Municipios 2021'!$V$8:$V$132)+SUMIF('PIB Municipios 2021'!$F$8:$F$132,$F38,'PIB Municipios 2021'!$AB$8:$AB$132)+SUMIF('PIB Municipios 2021'!$F$8:$F$132,$F38,'PIB Municipios 2021'!$AC$8:$AC$132)+SUMIF('PIB Municipios 2021'!$F$8:$F$132,$F38,'PIB Municipios 2021'!$AD$8:$AD$132)+SUMIF('PIB Municipios 2021'!$F$8:$F$132,$F38,'PIB Municipios 2021'!$AE$8:$AE$132)+SUMIF('PIB Municipios 2021'!$F$8:$F$132,$F38,'PIB Municipios 2021'!$AF$8:$AF$132)+SUMIF('PIB Municipios 2021'!$F$8:$F$132,$F38,'PIB Municipios 2021'!$AJ$8:$AJ$132)+SUMIF('PIB Municipios 2021'!$F$8:$F$132,$F38,'PIB Municipios 2021'!$AM$8:$AM$132)</f>
        <v>409.46103071952507</v>
      </c>
      <c r="K38" s="15">
        <f t="shared" si="0"/>
        <v>1742.844958778413</v>
      </c>
      <c r="L38" s="251">
        <f t="shared" si="1"/>
        <v>1.0856009353352103E-2</v>
      </c>
      <c r="Z38" s="147"/>
      <c r="AA38" s="148"/>
      <c r="AB38" s="147"/>
      <c r="AC38" s="171"/>
      <c r="AD38" s="171"/>
    </row>
    <row r="39" spans="1:30" x14ac:dyDescent="0.25">
      <c r="A39" s="20" t="s">
        <v>14</v>
      </c>
      <c r="B39" s="154" t="s">
        <v>4</v>
      </c>
      <c r="C39" s="74" t="s">
        <v>52</v>
      </c>
      <c r="D39" s="155" t="s">
        <v>28</v>
      </c>
      <c r="E39" s="170" t="s">
        <v>439</v>
      </c>
      <c r="F39" s="156" t="s">
        <v>100</v>
      </c>
      <c r="G39" s="155" t="s">
        <v>226</v>
      </c>
      <c r="H39" s="15">
        <f>SUMIF('PIB Municipios 2021'!$F$8:$F$132,$F39,'PIB Municipios 2021'!$M$8:$M$132)+SUMIF('PIB Municipios 2021'!$F$8:$F$132,$F39,'PIB Municipios 2021'!$R$8:$R$132)</f>
        <v>76.838705237469739</v>
      </c>
      <c r="I39" s="15">
        <f>SUMIF('PIB Municipios 2021'!$F$8:$F$132,$F39,'PIB Municipios 2021'!$S$8:$S$132)+SUMIF('PIB Municipios 2021'!$F$8:$F$132,$F39,'PIB Municipios 2021'!$Y$8:$Y$132)</f>
        <v>32.245139018315776</v>
      </c>
      <c r="J39" s="15">
        <f>SUMIF('PIB Municipios 2021'!$F$8:$F$132,$F39,'PIB Municipios 2021'!$V$8:$V$132)+SUMIF('PIB Municipios 2021'!$F$8:$F$132,$F39,'PIB Municipios 2021'!$AB$8:$AB$132)+SUMIF('PIB Municipios 2021'!$F$8:$F$132,$F39,'PIB Municipios 2021'!$AC$8:$AC$132)+SUMIF('PIB Municipios 2021'!$F$8:$F$132,$F39,'PIB Municipios 2021'!$AD$8:$AD$132)+SUMIF('PIB Municipios 2021'!$F$8:$F$132,$F39,'PIB Municipios 2021'!$AE$8:$AE$132)+SUMIF('PIB Municipios 2021'!$F$8:$F$132,$F39,'PIB Municipios 2021'!$AF$8:$AF$132)+SUMIF('PIB Municipios 2021'!$F$8:$F$132,$F39,'PIB Municipios 2021'!$AJ$8:$AJ$132)+SUMIF('PIB Municipios 2021'!$F$8:$F$132,$F39,'PIB Municipios 2021'!$AM$8:$AM$132)</f>
        <v>382.05486286508329</v>
      </c>
      <c r="K39" s="15">
        <f t="shared" si="0"/>
        <v>491.13870712086884</v>
      </c>
      <c r="L39" s="251">
        <f t="shared" si="1"/>
        <v>3.0592545661861721E-3</v>
      </c>
      <c r="Z39" s="147"/>
      <c r="AA39" s="148"/>
      <c r="AB39" s="147"/>
      <c r="AC39" s="171"/>
      <c r="AD39" s="171"/>
    </row>
    <row r="40" spans="1:30" x14ac:dyDescent="0.25">
      <c r="A40" s="20" t="s">
        <v>15</v>
      </c>
      <c r="B40" s="154" t="s">
        <v>5</v>
      </c>
      <c r="C40" s="74" t="s">
        <v>52</v>
      </c>
      <c r="D40" s="155" t="s">
        <v>28</v>
      </c>
      <c r="E40" s="170" t="s">
        <v>439</v>
      </c>
      <c r="F40" s="156" t="s">
        <v>101</v>
      </c>
      <c r="G40" s="155" t="s">
        <v>227</v>
      </c>
      <c r="H40" s="15">
        <f>SUMIF('PIB Municipios 2021'!$F$8:$F$132,$F40,'PIB Municipios 2021'!$M$8:$M$132)+SUMIF('PIB Municipios 2021'!$F$8:$F$132,$F40,'PIB Municipios 2021'!$R$8:$R$132)</f>
        <v>27.875185071070124</v>
      </c>
      <c r="I40" s="15">
        <f>SUMIF('PIB Municipios 2021'!$F$8:$F$132,$F40,'PIB Municipios 2021'!$S$8:$S$132)+SUMIF('PIB Municipios 2021'!$F$8:$F$132,$F40,'PIB Municipios 2021'!$Y$8:$Y$132)</f>
        <v>24.670378722185841</v>
      </c>
      <c r="J40" s="15">
        <f>SUMIF('PIB Municipios 2021'!$F$8:$F$132,$F40,'PIB Municipios 2021'!$V$8:$V$132)+SUMIF('PIB Municipios 2021'!$F$8:$F$132,$F40,'PIB Municipios 2021'!$AB$8:$AB$132)+SUMIF('PIB Municipios 2021'!$F$8:$F$132,$F40,'PIB Municipios 2021'!$AC$8:$AC$132)+SUMIF('PIB Municipios 2021'!$F$8:$F$132,$F40,'PIB Municipios 2021'!$AD$8:$AD$132)+SUMIF('PIB Municipios 2021'!$F$8:$F$132,$F40,'PIB Municipios 2021'!$AE$8:$AE$132)+SUMIF('PIB Municipios 2021'!$F$8:$F$132,$F40,'PIB Municipios 2021'!$AF$8:$AF$132)+SUMIF('PIB Municipios 2021'!$F$8:$F$132,$F40,'PIB Municipios 2021'!$AJ$8:$AJ$132)+SUMIF('PIB Municipios 2021'!$F$8:$F$132,$F40,'PIB Municipios 2021'!$AM$8:$AM$132)</f>
        <v>124.21368491636917</v>
      </c>
      <c r="K40" s="15">
        <f t="shared" si="0"/>
        <v>176.75924870962513</v>
      </c>
      <c r="L40" s="251">
        <f t="shared" si="1"/>
        <v>1.1010159266422457E-3</v>
      </c>
      <c r="Z40" s="147"/>
      <c r="AA40" s="148"/>
      <c r="AB40" s="147"/>
      <c r="AC40" s="171"/>
      <c r="AD40" s="171"/>
    </row>
    <row r="41" spans="1:30" x14ac:dyDescent="0.25">
      <c r="A41" s="20" t="s">
        <v>15</v>
      </c>
      <c r="B41" s="154" t="s">
        <v>5</v>
      </c>
      <c r="C41" s="74" t="s">
        <v>52</v>
      </c>
      <c r="D41" s="155" t="s">
        <v>28</v>
      </c>
      <c r="E41" s="170" t="s">
        <v>439</v>
      </c>
      <c r="F41" s="156" t="s">
        <v>102</v>
      </c>
      <c r="G41" s="155" t="s">
        <v>228</v>
      </c>
      <c r="H41" s="15">
        <f>SUMIF('PIB Municipios 2021'!$F$8:$F$132,$F41,'PIB Municipios 2021'!$M$8:$M$132)+SUMIF('PIB Municipios 2021'!$F$8:$F$132,$F41,'PIB Municipios 2021'!$R$8:$R$132)</f>
        <v>157.3023783690098</v>
      </c>
      <c r="I41" s="15">
        <f>SUMIF('PIB Municipios 2021'!$F$8:$F$132,$F41,'PIB Municipios 2021'!$S$8:$S$132)+SUMIF('PIB Municipios 2021'!$F$8:$F$132,$F41,'PIB Municipios 2021'!$Y$8:$Y$132)</f>
        <v>29.399816392471362</v>
      </c>
      <c r="J41" s="15">
        <f>SUMIF('PIB Municipios 2021'!$F$8:$F$132,$F41,'PIB Municipios 2021'!$V$8:$V$132)+SUMIF('PIB Municipios 2021'!$F$8:$F$132,$F41,'PIB Municipios 2021'!$AB$8:$AB$132)+SUMIF('PIB Municipios 2021'!$F$8:$F$132,$F41,'PIB Municipios 2021'!$AC$8:$AC$132)+SUMIF('PIB Municipios 2021'!$F$8:$F$132,$F41,'PIB Municipios 2021'!$AD$8:$AD$132)+SUMIF('PIB Municipios 2021'!$F$8:$F$132,$F41,'PIB Municipios 2021'!$AE$8:$AE$132)+SUMIF('PIB Municipios 2021'!$F$8:$F$132,$F41,'PIB Municipios 2021'!$AF$8:$AF$132)+SUMIF('PIB Municipios 2021'!$F$8:$F$132,$F41,'PIB Municipios 2021'!$AJ$8:$AJ$132)+SUMIF('PIB Municipios 2021'!$F$8:$F$132,$F41,'PIB Municipios 2021'!$AM$8:$AM$132)</f>
        <v>101.40793772888379</v>
      </c>
      <c r="K41" s="15">
        <f t="shared" si="0"/>
        <v>288.11013249036495</v>
      </c>
      <c r="L41" s="251">
        <f t="shared" si="1"/>
        <v>1.7946095992974539E-3</v>
      </c>
      <c r="Z41" s="147"/>
      <c r="AA41" s="148"/>
      <c r="AB41" s="147"/>
      <c r="AC41" s="171"/>
      <c r="AD41" s="171"/>
    </row>
    <row r="42" spans="1:30" x14ac:dyDescent="0.25">
      <c r="A42" s="20" t="s">
        <v>15</v>
      </c>
      <c r="B42" s="154" t="s">
        <v>5</v>
      </c>
      <c r="C42" s="74" t="s">
        <v>52</v>
      </c>
      <c r="D42" s="155" t="s">
        <v>28</v>
      </c>
      <c r="E42" s="170" t="s">
        <v>439</v>
      </c>
      <c r="F42" s="156" t="s">
        <v>103</v>
      </c>
      <c r="G42" s="155" t="s">
        <v>229</v>
      </c>
      <c r="H42" s="15">
        <f>SUMIF('PIB Municipios 2021'!$F$8:$F$132,$F42,'PIB Municipios 2021'!$M$8:$M$132)+SUMIF('PIB Municipios 2021'!$F$8:$F$132,$F42,'PIB Municipios 2021'!$R$8:$R$132)</f>
        <v>50.181215678911059</v>
      </c>
      <c r="I42" s="15">
        <f>SUMIF('PIB Municipios 2021'!$F$8:$F$132,$F42,'PIB Municipios 2021'!$S$8:$S$132)+SUMIF('PIB Municipios 2021'!$F$8:$F$132,$F42,'PIB Municipios 2021'!$Y$8:$Y$132)</f>
        <v>17.822803187883586</v>
      </c>
      <c r="J42" s="15">
        <f>SUMIF('PIB Municipios 2021'!$F$8:$F$132,$F42,'PIB Municipios 2021'!$V$8:$V$132)+SUMIF('PIB Municipios 2021'!$F$8:$F$132,$F42,'PIB Municipios 2021'!$AB$8:$AB$132)+SUMIF('PIB Municipios 2021'!$F$8:$F$132,$F42,'PIB Municipios 2021'!$AC$8:$AC$132)+SUMIF('PIB Municipios 2021'!$F$8:$F$132,$F42,'PIB Municipios 2021'!$AD$8:$AD$132)+SUMIF('PIB Municipios 2021'!$F$8:$F$132,$F42,'PIB Municipios 2021'!$AE$8:$AE$132)+SUMIF('PIB Municipios 2021'!$F$8:$F$132,$F42,'PIB Municipios 2021'!$AF$8:$AF$132)+SUMIF('PIB Municipios 2021'!$F$8:$F$132,$F42,'PIB Municipios 2021'!$AJ$8:$AJ$132)+SUMIF('PIB Municipios 2021'!$F$8:$F$132,$F42,'PIB Municipios 2021'!$AM$8:$AM$132)</f>
        <v>114.882831087075</v>
      </c>
      <c r="K42" s="15">
        <f t="shared" si="0"/>
        <v>182.88684995386964</v>
      </c>
      <c r="L42" s="251">
        <f t="shared" si="1"/>
        <v>1.1391841504340833E-3</v>
      </c>
      <c r="Z42" s="147"/>
      <c r="AA42" s="148"/>
      <c r="AB42" s="147"/>
      <c r="AC42" s="171"/>
      <c r="AD42" s="171"/>
    </row>
    <row r="43" spans="1:30" x14ac:dyDescent="0.25">
      <c r="A43" s="20" t="s">
        <v>15</v>
      </c>
      <c r="B43" s="154" t="s">
        <v>5</v>
      </c>
      <c r="C43" s="74" t="s">
        <v>53</v>
      </c>
      <c r="D43" s="155" t="s">
        <v>29</v>
      </c>
      <c r="E43" s="170" t="s">
        <v>439</v>
      </c>
      <c r="F43" s="156" t="s">
        <v>104</v>
      </c>
      <c r="G43" s="155" t="s">
        <v>230</v>
      </c>
      <c r="H43" s="15">
        <f>SUMIF('PIB Municipios 2021'!$F$8:$F$132,$F43,'PIB Municipios 2021'!$M$8:$M$132)+SUMIF('PIB Municipios 2021'!$F$8:$F$132,$F43,'PIB Municipios 2021'!$R$8:$R$132)</f>
        <v>95.306297259364754</v>
      </c>
      <c r="I43" s="15">
        <f>SUMIF('PIB Municipios 2021'!$F$8:$F$132,$F43,'PIB Municipios 2021'!$S$8:$S$132)+SUMIF('PIB Municipios 2021'!$F$8:$F$132,$F43,'PIB Municipios 2021'!$Y$8:$Y$132)</f>
        <v>39.895871275489228</v>
      </c>
      <c r="J43" s="15">
        <f>SUMIF('PIB Municipios 2021'!$F$8:$F$132,$F43,'PIB Municipios 2021'!$V$8:$V$132)+SUMIF('PIB Municipios 2021'!$F$8:$F$132,$F43,'PIB Municipios 2021'!$AB$8:$AB$132)+SUMIF('PIB Municipios 2021'!$F$8:$F$132,$F43,'PIB Municipios 2021'!$AC$8:$AC$132)+SUMIF('PIB Municipios 2021'!$F$8:$F$132,$F43,'PIB Municipios 2021'!$AD$8:$AD$132)+SUMIF('PIB Municipios 2021'!$F$8:$F$132,$F43,'PIB Municipios 2021'!$AE$8:$AE$132)+SUMIF('PIB Municipios 2021'!$F$8:$F$132,$F43,'PIB Municipios 2021'!$AF$8:$AF$132)+SUMIF('PIB Municipios 2021'!$F$8:$F$132,$F43,'PIB Municipios 2021'!$AJ$8:$AJ$132)+SUMIF('PIB Municipios 2021'!$F$8:$F$132,$F43,'PIB Municipios 2021'!$AM$8:$AM$132)</f>
        <v>96.665472478612529</v>
      </c>
      <c r="K43" s="15">
        <f t="shared" si="0"/>
        <v>231.86764101346648</v>
      </c>
      <c r="L43" s="251">
        <f t="shared" si="1"/>
        <v>1.4442806670228396E-3</v>
      </c>
      <c r="Z43" s="147"/>
      <c r="AA43" s="148"/>
      <c r="AB43" s="147"/>
      <c r="AC43" s="171"/>
      <c r="AD43" s="171"/>
    </row>
    <row r="44" spans="1:30" x14ac:dyDescent="0.25">
      <c r="A44" s="20" t="s">
        <v>15</v>
      </c>
      <c r="B44" s="154" t="s">
        <v>5</v>
      </c>
      <c r="C44" s="74" t="s">
        <v>53</v>
      </c>
      <c r="D44" s="155" t="s">
        <v>29</v>
      </c>
      <c r="E44" s="170" t="s">
        <v>439</v>
      </c>
      <c r="F44" s="156" t="s">
        <v>105</v>
      </c>
      <c r="G44" s="155" t="s">
        <v>231</v>
      </c>
      <c r="H44" s="15">
        <f>SUMIF('PIB Municipios 2021'!$F$8:$F$132,$F44,'PIB Municipios 2021'!$M$8:$M$132)+SUMIF('PIB Municipios 2021'!$F$8:$F$132,$F44,'PIB Municipios 2021'!$R$8:$R$132)</f>
        <v>46.659812780859255</v>
      </c>
      <c r="I44" s="15">
        <f>SUMIF('PIB Municipios 2021'!$F$8:$F$132,$F44,'PIB Municipios 2021'!$S$8:$S$132)+SUMIF('PIB Municipios 2021'!$F$8:$F$132,$F44,'PIB Municipios 2021'!$Y$8:$Y$132)</f>
        <v>17.987565765297209</v>
      </c>
      <c r="J44" s="15">
        <f>SUMIF('PIB Municipios 2021'!$F$8:$F$132,$F44,'PIB Municipios 2021'!$V$8:$V$132)+SUMIF('PIB Municipios 2021'!$F$8:$F$132,$F44,'PIB Municipios 2021'!$AB$8:$AB$132)+SUMIF('PIB Municipios 2021'!$F$8:$F$132,$F44,'PIB Municipios 2021'!$AC$8:$AC$132)+SUMIF('PIB Municipios 2021'!$F$8:$F$132,$F44,'PIB Municipios 2021'!$AD$8:$AD$132)+SUMIF('PIB Municipios 2021'!$F$8:$F$132,$F44,'PIB Municipios 2021'!$AE$8:$AE$132)+SUMIF('PIB Municipios 2021'!$F$8:$F$132,$F44,'PIB Municipios 2021'!$AF$8:$AF$132)+SUMIF('PIB Municipios 2021'!$F$8:$F$132,$F44,'PIB Municipios 2021'!$AJ$8:$AJ$132)+SUMIF('PIB Municipios 2021'!$F$8:$F$132,$F44,'PIB Municipios 2021'!$AM$8:$AM$132)</f>
        <v>74.213702841725052</v>
      </c>
      <c r="K44" s="15">
        <f t="shared" si="0"/>
        <v>138.86108138788151</v>
      </c>
      <c r="L44" s="251">
        <f t="shared" si="1"/>
        <v>8.6495198024960488E-4</v>
      </c>
      <c r="Z44" s="147"/>
      <c r="AA44" s="148"/>
      <c r="AB44" s="147"/>
      <c r="AC44" s="171"/>
      <c r="AD44" s="171"/>
    </row>
    <row r="45" spans="1:30" x14ac:dyDescent="0.25">
      <c r="A45" s="20" t="s">
        <v>15</v>
      </c>
      <c r="B45" s="154" t="s">
        <v>5</v>
      </c>
      <c r="C45" s="74" t="s">
        <v>53</v>
      </c>
      <c r="D45" s="155" t="s">
        <v>29</v>
      </c>
      <c r="E45" s="170" t="s">
        <v>439</v>
      </c>
      <c r="F45" s="156" t="s">
        <v>106</v>
      </c>
      <c r="G45" s="155" t="s">
        <v>232</v>
      </c>
      <c r="H45" s="15">
        <f>SUMIF('PIB Municipios 2021'!$F$8:$F$132,$F45,'PIB Municipios 2021'!$M$8:$M$132)+SUMIF('PIB Municipios 2021'!$F$8:$F$132,$F45,'PIB Municipios 2021'!$R$8:$R$132)</f>
        <v>40.714100729772781</v>
      </c>
      <c r="I45" s="15">
        <f>SUMIF('PIB Municipios 2021'!$F$8:$F$132,$F45,'PIB Municipios 2021'!$S$8:$S$132)+SUMIF('PIB Municipios 2021'!$F$8:$F$132,$F45,'PIB Municipios 2021'!$Y$8:$Y$132)</f>
        <v>10.855779949274943</v>
      </c>
      <c r="J45" s="15">
        <f>SUMIF('PIB Municipios 2021'!$F$8:$F$132,$F45,'PIB Municipios 2021'!$V$8:$V$132)+SUMIF('PIB Municipios 2021'!$F$8:$F$132,$F45,'PIB Municipios 2021'!$AB$8:$AB$132)+SUMIF('PIB Municipios 2021'!$F$8:$F$132,$F45,'PIB Municipios 2021'!$AC$8:$AC$132)+SUMIF('PIB Municipios 2021'!$F$8:$F$132,$F45,'PIB Municipios 2021'!$AD$8:$AD$132)+SUMIF('PIB Municipios 2021'!$F$8:$F$132,$F45,'PIB Municipios 2021'!$AE$8:$AE$132)+SUMIF('PIB Municipios 2021'!$F$8:$F$132,$F45,'PIB Municipios 2021'!$AF$8:$AF$132)+SUMIF('PIB Municipios 2021'!$F$8:$F$132,$F45,'PIB Municipios 2021'!$AJ$8:$AJ$132)+SUMIF('PIB Municipios 2021'!$F$8:$F$132,$F45,'PIB Municipios 2021'!$AM$8:$AM$132)</f>
        <v>61.463075811187231</v>
      </c>
      <c r="K45" s="15">
        <f t="shared" si="0"/>
        <v>113.03295649023497</v>
      </c>
      <c r="L45" s="251">
        <f t="shared" si="1"/>
        <v>7.0407113766167483E-4</v>
      </c>
      <c r="Z45" s="147"/>
      <c r="AA45" s="148"/>
      <c r="AB45" s="147"/>
      <c r="AC45" s="171"/>
      <c r="AD45" s="171"/>
    </row>
    <row r="46" spans="1:30" x14ac:dyDescent="0.25">
      <c r="A46" s="20" t="s">
        <v>15</v>
      </c>
      <c r="B46" s="154" t="s">
        <v>5</v>
      </c>
      <c r="C46" s="74" t="s">
        <v>53</v>
      </c>
      <c r="D46" s="155" t="s">
        <v>29</v>
      </c>
      <c r="E46" s="170" t="s">
        <v>439</v>
      </c>
      <c r="F46" s="156" t="s">
        <v>107</v>
      </c>
      <c r="G46" s="155" t="s">
        <v>233</v>
      </c>
      <c r="H46" s="15">
        <f>SUMIF('PIB Municipios 2021'!$F$8:$F$132,$F46,'PIB Municipios 2021'!$M$8:$M$132)+SUMIF('PIB Municipios 2021'!$F$8:$F$132,$F46,'PIB Municipios 2021'!$R$8:$R$132)</f>
        <v>44.484504156125858</v>
      </c>
      <c r="I46" s="15">
        <f>SUMIF('PIB Municipios 2021'!$F$8:$F$132,$F46,'PIB Municipios 2021'!$S$8:$S$132)+SUMIF('PIB Municipios 2021'!$F$8:$F$132,$F46,'PIB Municipios 2021'!$Y$8:$Y$132)</f>
        <v>9.0847779805706619</v>
      </c>
      <c r="J46" s="15">
        <f>SUMIF('PIB Municipios 2021'!$F$8:$F$132,$F46,'PIB Municipios 2021'!$V$8:$V$132)+SUMIF('PIB Municipios 2021'!$F$8:$F$132,$F46,'PIB Municipios 2021'!$AB$8:$AB$132)+SUMIF('PIB Municipios 2021'!$F$8:$F$132,$F46,'PIB Municipios 2021'!$AC$8:$AC$132)+SUMIF('PIB Municipios 2021'!$F$8:$F$132,$F46,'PIB Municipios 2021'!$AD$8:$AD$132)+SUMIF('PIB Municipios 2021'!$F$8:$F$132,$F46,'PIB Municipios 2021'!$AE$8:$AE$132)+SUMIF('PIB Municipios 2021'!$F$8:$F$132,$F46,'PIB Municipios 2021'!$AF$8:$AF$132)+SUMIF('PIB Municipios 2021'!$F$8:$F$132,$F46,'PIB Municipios 2021'!$AJ$8:$AJ$132)+SUMIF('PIB Municipios 2021'!$F$8:$F$132,$F46,'PIB Municipios 2021'!$AM$8:$AM$132)</f>
        <v>124.36131402530286</v>
      </c>
      <c r="K46" s="15">
        <f t="shared" si="0"/>
        <v>177.93059616199938</v>
      </c>
      <c r="L46" s="251">
        <f t="shared" si="1"/>
        <v>1.1083121343943758E-3</v>
      </c>
      <c r="Z46" s="147"/>
      <c r="AA46" s="148"/>
      <c r="AB46" s="147"/>
      <c r="AC46" s="171"/>
      <c r="AD46" s="171"/>
    </row>
    <row r="47" spans="1:30" x14ac:dyDescent="0.25">
      <c r="A47" s="20" t="s">
        <v>15</v>
      </c>
      <c r="B47" s="154" t="s">
        <v>5</v>
      </c>
      <c r="C47" s="74" t="s">
        <v>53</v>
      </c>
      <c r="D47" s="155" t="s">
        <v>29</v>
      </c>
      <c r="E47" s="170" t="s">
        <v>439</v>
      </c>
      <c r="F47" s="156" t="s">
        <v>108</v>
      </c>
      <c r="G47" s="155" t="s">
        <v>234</v>
      </c>
      <c r="H47" s="15">
        <f>SUMIF('PIB Municipios 2021'!$F$8:$F$132,$F47,'PIB Municipios 2021'!$M$8:$M$132)+SUMIF('PIB Municipios 2021'!$F$8:$F$132,$F47,'PIB Municipios 2021'!$R$8:$R$132)</f>
        <v>126.77667703159408</v>
      </c>
      <c r="I47" s="15">
        <f>SUMIF('PIB Municipios 2021'!$F$8:$F$132,$F47,'PIB Municipios 2021'!$S$8:$S$132)+SUMIF('PIB Municipios 2021'!$F$8:$F$132,$F47,'PIB Municipios 2021'!$Y$8:$Y$132)</f>
        <v>108.26790498788529</v>
      </c>
      <c r="J47" s="15">
        <f>SUMIF('PIB Municipios 2021'!$F$8:$F$132,$F47,'PIB Municipios 2021'!$V$8:$V$132)+SUMIF('PIB Municipios 2021'!$F$8:$F$132,$F47,'PIB Municipios 2021'!$AB$8:$AB$132)+SUMIF('PIB Municipios 2021'!$F$8:$F$132,$F47,'PIB Municipios 2021'!$AC$8:$AC$132)+SUMIF('PIB Municipios 2021'!$F$8:$F$132,$F47,'PIB Municipios 2021'!$AD$8:$AD$132)+SUMIF('PIB Municipios 2021'!$F$8:$F$132,$F47,'PIB Municipios 2021'!$AE$8:$AE$132)+SUMIF('PIB Municipios 2021'!$F$8:$F$132,$F47,'PIB Municipios 2021'!$AF$8:$AF$132)+SUMIF('PIB Municipios 2021'!$F$8:$F$132,$F47,'PIB Municipios 2021'!$AJ$8:$AJ$132)+SUMIF('PIB Municipios 2021'!$F$8:$F$132,$F47,'PIB Municipios 2021'!$AM$8:$AM$132)</f>
        <v>418.18665191032699</v>
      </c>
      <c r="K47" s="15">
        <f t="shared" si="0"/>
        <v>653.23123392980642</v>
      </c>
      <c r="L47" s="251">
        <f t="shared" si="1"/>
        <v>4.0689129286716613E-3</v>
      </c>
      <c r="Z47" s="147"/>
      <c r="AA47" s="148"/>
      <c r="AB47" s="147"/>
      <c r="AC47" s="171"/>
      <c r="AD47" s="171"/>
    </row>
    <row r="48" spans="1:30" x14ac:dyDescent="0.25">
      <c r="A48" s="20" t="s">
        <v>15</v>
      </c>
      <c r="B48" s="154" t="s">
        <v>5</v>
      </c>
      <c r="C48" s="74" t="s">
        <v>54</v>
      </c>
      <c r="D48" s="155" t="s">
        <v>30</v>
      </c>
      <c r="E48" s="170" t="s">
        <v>439</v>
      </c>
      <c r="F48" s="156" t="s">
        <v>109</v>
      </c>
      <c r="G48" s="155" t="s">
        <v>235</v>
      </c>
      <c r="H48" s="15">
        <f>SUMIF('PIB Municipios 2021'!$F$8:$F$132,$F48,'PIB Municipios 2021'!$M$8:$M$132)+SUMIF('PIB Municipios 2021'!$F$8:$F$132,$F48,'PIB Municipios 2021'!$R$8:$R$132)</f>
        <v>112.62469695866008</v>
      </c>
      <c r="I48" s="15">
        <f>SUMIF('PIB Municipios 2021'!$F$8:$F$132,$F48,'PIB Municipios 2021'!$S$8:$S$132)+SUMIF('PIB Municipios 2021'!$F$8:$F$132,$F48,'PIB Municipios 2021'!$Y$8:$Y$132)</f>
        <v>21.74800286037253</v>
      </c>
      <c r="J48" s="15">
        <f>SUMIF('PIB Municipios 2021'!$F$8:$F$132,$F48,'PIB Municipios 2021'!$V$8:$V$132)+SUMIF('PIB Municipios 2021'!$F$8:$F$132,$F48,'PIB Municipios 2021'!$AB$8:$AB$132)+SUMIF('PIB Municipios 2021'!$F$8:$F$132,$F48,'PIB Municipios 2021'!$AC$8:$AC$132)+SUMIF('PIB Municipios 2021'!$F$8:$F$132,$F48,'PIB Municipios 2021'!$AD$8:$AD$132)+SUMIF('PIB Municipios 2021'!$F$8:$F$132,$F48,'PIB Municipios 2021'!$AE$8:$AE$132)+SUMIF('PIB Municipios 2021'!$F$8:$F$132,$F48,'PIB Municipios 2021'!$AF$8:$AF$132)+SUMIF('PIB Municipios 2021'!$F$8:$F$132,$F48,'PIB Municipios 2021'!$AJ$8:$AJ$132)+SUMIF('PIB Municipios 2021'!$F$8:$F$132,$F48,'PIB Municipios 2021'!$AM$8:$AM$132)</f>
        <v>56.924321373447079</v>
      </c>
      <c r="K48" s="15">
        <f t="shared" si="0"/>
        <v>191.29702119247969</v>
      </c>
      <c r="L48" s="251">
        <f t="shared" si="1"/>
        <v>1.1915702775934594E-3</v>
      </c>
      <c r="Z48" s="147"/>
      <c r="AA48" s="148"/>
      <c r="AB48" s="147"/>
      <c r="AC48" s="171"/>
      <c r="AD48" s="171"/>
    </row>
    <row r="49" spans="1:30" x14ac:dyDescent="0.25">
      <c r="A49" s="20" t="s">
        <v>15</v>
      </c>
      <c r="B49" s="154" t="s">
        <v>5</v>
      </c>
      <c r="C49" s="74" t="s">
        <v>54</v>
      </c>
      <c r="D49" s="155" t="s">
        <v>30</v>
      </c>
      <c r="E49" s="170" t="s">
        <v>439</v>
      </c>
      <c r="F49" s="156" t="s">
        <v>110</v>
      </c>
      <c r="G49" s="155" t="s">
        <v>236</v>
      </c>
      <c r="H49" s="15">
        <f>SUMIF('PIB Municipios 2021'!$F$8:$F$132,$F49,'PIB Municipios 2021'!$M$8:$M$132)+SUMIF('PIB Municipios 2021'!$F$8:$F$132,$F49,'PIB Municipios 2021'!$R$8:$R$132)</f>
        <v>147.41506005283773</v>
      </c>
      <c r="I49" s="15">
        <f>SUMIF('PIB Municipios 2021'!$F$8:$F$132,$F49,'PIB Municipios 2021'!$S$8:$S$132)+SUMIF('PIB Municipios 2021'!$F$8:$F$132,$F49,'PIB Municipios 2021'!$Y$8:$Y$132)</f>
        <v>167.00740837108674</v>
      </c>
      <c r="J49" s="15">
        <f>SUMIF('PIB Municipios 2021'!$F$8:$F$132,$F49,'PIB Municipios 2021'!$V$8:$V$132)+SUMIF('PIB Municipios 2021'!$F$8:$F$132,$F49,'PIB Municipios 2021'!$AB$8:$AB$132)+SUMIF('PIB Municipios 2021'!$F$8:$F$132,$F49,'PIB Municipios 2021'!$AC$8:$AC$132)+SUMIF('PIB Municipios 2021'!$F$8:$F$132,$F49,'PIB Municipios 2021'!$AD$8:$AD$132)+SUMIF('PIB Municipios 2021'!$F$8:$F$132,$F49,'PIB Municipios 2021'!$AE$8:$AE$132)+SUMIF('PIB Municipios 2021'!$F$8:$F$132,$F49,'PIB Municipios 2021'!$AF$8:$AF$132)+SUMIF('PIB Municipios 2021'!$F$8:$F$132,$F49,'PIB Municipios 2021'!$AJ$8:$AJ$132)+SUMIF('PIB Municipios 2021'!$F$8:$F$132,$F49,'PIB Municipios 2021'!$AM$8:$AM$132)</f>
        <v>233.36056773092812</v>
      </c>
      <c r="K49" s="15">
        <f t="shared" si="0"/>
        <v>547.78303615485254</v>
      </c>
      <c r="L49" s="251">
        <f t="shared" si="1"/>
        <v>3.4120865049710749E-3</v>
      </c>
      <c r="Z49" s="147"/>
      <c r="AA49" s="148"/>
      <c r="AB49" s="147"/>
      <c r="AC49" s="171"/>
      <c r="AD49" s="171"/>
    </row>
    <row r="50" spans="1:30" x14ac:dyDescent="0.25">
      <c r="A50" s="20" t="s">
        <v>15</v>
      </c>
      <c r="B50" s="154" t="s">
        <v>5</v>
      </c>
      <c r="C50" s="74" t="s">
        <v>54</v>
      </c>
      <c r="D50" s="155" t="s">
        <v>30</v>
      </c>
      <c r="E50" s="170" t="s">
        <v>439</v>
      </c>
      <c r="F50" s="156" t="s">
        <v>111</v>
      </c>
      <c r="G50" s="155" t="s">
        <v>237</v>
      </c>
      <c r="H50" s="15">
        <f>SUMIF('PIB Municipios 2021'!$F$8:$F$132,$F50,'PIB Municipios 2021'!$M$8:$M$132)+SUMIF('PIB Municipios 2021'!$F$8:$F$132,$F50,'PIB Municipios 2021'!$R$8:$R$132)</f>
        <v>262.58886146836795</v>
      </c>
      <c r="I50" s="15">
        <f>SUMIF('PIB Municipios 2021'!$F$8:$F$132,$F50,'PIB Municipios 2021'!$S$8:$S$132)+SUMIF('PIB Municipios 2021'!$F$8:$F$132,$F50,'PIB Municipios 2021'!$Y$8:$Y$132)</f>
        <v>76.507422755142272</v>
      </c>
      <c r="J50" s="15">
        <f>SUMIF('PIB Municipios 2021'!$F$8:$F$132,$F50,'PIB Municipios 2021'!$V$8:$V$132)+SUMIF('PIB Municipios 2021'!$F$8:$F$132,$F50,'PIB Municipios 2021'!$AB$8:$AB$132)+SUMIF('PIB Municipios 2021'!$F$8:$F$132,$F50,'PIB Municipios 2021'!$AC$8:$AC$132)+SUMIF('PIB Municipios 2021'!$F$8:$F$132,$F50,'PIB Municipios 2021'!$AD$8:$AD$132)+SUMIF('PIB Municipios 2021'!$F$8:$F$132,$F50,'PIB Municipios 2021'!$AE$8:$AE$132)+SUMIF('PIB Municipios 2021'!$F$8:$F$132,$F50,'PIB Municipios 2021'!$AF$8:$AF$132)+SUMIF('PIB Municipios 2021'!$F$8:$F$132,$F50,'PIB Municipios 2021'!$AJ$8:$AJ$132)+SUMIF('PIB Municipios 2021'!$F$8:$F$132,$F50,'PIB Municipios 2021'!$AM$8:$AM$132)</f>
        <v>144.43456525458851</v>
      </c>
      <c r="K50" s="15">
        <f t="shared" si="0"/>
        <v>483.53084947809873</v>
      </c>
      <c r="L50" s="251">
        <f t="shared" si="1"/>
        <v>3.0118659712839767E-3</v>
      </c>
      <c r="Z50" s="147"/>
      <c r="AA50" s="148"/>
      <c r="AB50" s="147"/>
      <c r="AC50" s="171"/>
      <c r="AD50" s="171"/>
    </row>
    <row r="51" spans="1:30" x14ac:dyDescent="0.25">
      <c r="A51" s="20" t="s">
        <v>15</v>
      </c>
      <c r="B51" s="154" t="s">
        <v>5</v>
      </c>
      <c r="C51" s="74" t="s">
        <v>54</v>
      </c>
      <c r="D51" s="155" t="s">
        <v>30</v>
      </c>
      <c r="E51" s="170" t="s">
        <v>439</v>
      </c>
      <c r="F51" s="156" t="s">
        <v>112</v>
      </c>
      <c r="G51" s="155" t="s">
        <v>238</v>
      </c>
      <c r="H51" s="15">
        <f>SUMIF('PIB Municipios 2021'!$F$8:$F$132,$F51,'PIB Municipios 2021'!$M$8:$M$132)+SUMIF('PIB Municipios 2021'!$F$8:$F$132,$F51,'PIB Municipios 2021'!$R$8:$R$132)</f>
        <v>3.6517228361771998</v>
      </c>
      <c r="I51" s="15">
        <f>SUMIF('PIB Municipios 2021'!$F$8:$F$132,$F51,'PIB Municipios 2021'!$S$8:$S$132)+SUMIF('PIB Municipios 2021'!$F$8:$F$132,$F51,'PIB Municipios 2021'!$Y$8:$Y$132)</f>
        <v>9.6386771420116215</v>
      </c>
      <c r="J51" s="15">
        <f>SUMIF('PIB Municipios 2021'!$F$8:$F$132,$F51,'PIB Municipios 2021'!$V$8:$V$132)+SUMIF('PIB Municipios 2021'!$F$8:$F$132,$F51,'PIB Municipios 2021'!$AB$8:$AB$132)+SUMIF('PIB Municipios 2021'!$F$8:$F$132,$F51,'PIB Municipios 2021'!$AC$8:$AC$132)+SUMIF('PIB Municipios 2021'!$F$8:$F$132,$F51,'PIB Municipios 2021'!$AD$8:$AD$132)+SUMIF('PIB Municipios 2021'!$F$8:$F$132,$F51,'PIB Municipios 2021'!$AE$8:$AE$132)+SUMIF('PIB Municipios 2021'!$F$8:$F$132,$F51,'PIB Municipios 2021'!$AF$8:$AF$132)+SUMIF('PIB Municipios 2021'!$F$8:$F$132,$F51,'PIB Municipios 2021'!$AJ$8:$AJ$132)+SUMIF('PIB Municipios 2021'!$F$8:$F$132,$F51,'PIB Municipios 2021'!$AM$8:$AM$132)</f>
        <v>39.381093188767395</v>
      </c>
      <c r="K51" s="15">
        <f t="shared" si="0"/>
        <v>52.671493166956218</v>
      </c>
      <c r="L51" s="251">
        <f t="shared" si="1"/>
        <v>3.2808553600561412E-4</v>
      </c>
      <c r="Z51" s="147"/>
      <c r="AA51" s="148"/>
      <c r="AB51" s="147"/>
      <c r="AC51" s="171"/>
      <c r="AD51" s="171"/>
    </row>
    <row r="52" spans="1:30" x14ac:dyDescent="0.25">
      <c r="A52" s="20" t="s">
        <v>15</v>
      </c>
      <c r="B52" s="154" t="s">
        <v>5</v>
      </c>
      <c r="C52" s="74" t="s">
        <v>54</v>
      </c>
      <c r="D52" s="155" t="s">
        <v>30</v>
      </c>
      <c r="E52" s="170" t="s">
        <v>439</v>
      </c>
      <c r="F52" s="156" t="s">
        <v>113</v>
      </c>
      <c r="G52" s="155" t="s">
        <v>239</v>
      </c>
      <c r="H52" s="15">
        <f>SUMIF('PIB Municipios 2021'!$F$8:$F$132,$F52,'PIB Municipios 2021'!$M$8:$M$132)+SUMIF('PIB Municipios 2021'!$F$8:$F$132,$F52,'PIB Municipios 2021'!$R$8:$R$132)</f>
        <v>397.83800497412705</v>
      </c>
      <c r="I52" s="15">
        <f>SUMIF('PIB Municipios 2021'!$F$8:$F$132,$F52,'PIB Municipios 2021'!$S$8:$S$132)+SUMIF('PIB Municipios 2021'!$F$8:$F$132,$F52,'PIB Municipios 2021'!$Y$8:$Y$132)</f>
        <v>193.53001705975703</v>
      </c>
      <c r="J52" s="15">
        <f>SUMIF('PIB Municipios 2021'!$F$8:$F$132,$F52,'PIB Municipios 2021'!$V$8:$V$132)+SUMIF('PIB Municipios 2021'!$F$8:$F$132,$F52,'PIB Municipios 2021'!$AB$8:$AB$132)+SUMIF('PIB Municipios 2021'!$F$8:$F$132,$F52,'PIB Municipios 2021'!$AC$8:$AC$132)+SUMIF('PIB Municipios 2021'!$F$8:$F$132,$F52,'PIB Municipios 2021'!$AD$8:$AD$132)+SUMIF('PIB Municipios 2021'!$F$8:$F$132,$F52,'PIB Municipios 2021'!$AE$8:$AE$132)+SUMIF('PIB Municipios 2021'!$F$8:$F$132,$F52,'PIB Municipios 2021'!$AF$8:$AF$132)+SUMIF('PIB Municipios 2021'!$F$8:$F$132,$F52,'PIB Municipios 2021'!$AJ$8:$AJ$132)+SUMIF('PIB Municipios 2021'!$F$8:$F$132,$F52,'PIB Municipios 2021'!$AM$8:$AM$132)</f>
        <v>301.19794096610514</v>
      </c>
      <c r="K52" s="15">
        <f t="shared" si="0"/>
        <v>892.5659629999891</v>
      </c>
      <c r="L52" s="251">
        <f t="shared" si="1"/>
        <v>5.5597053507291157E-3</v>
      </c>
      <c r="Z52" s="147"/>
      <c r="AA52" s="148"/>
      <c r="AB52" s="147"/>
      <c r="AC52" s="171"/>
      <c r="AD52" s="171"/>
    </row>
    <row r="53" spans="1:30" x14ac:dyDescent="0.25">
      <c r="A53" s="20" t="s">
        <v>15</v>
      </c>
      <c r="B53" s="154" t="s">
        <v>5</v>
      </c>
      <c r="C53" s="74" t="s">
        <v>54</v>
      </c>
      <c r="D53" s="155" t="s">
        <v>30</v>
      </c>
      <c r="E53" s="170" t="s">
        <v>439</v>
      </c>
      <c r="F53" s="156" t="s">
        <v>114</v>
      </c>
      <c r="G53" s="155" t="s">
        <v>240</v>
      </c>
      <c r="H53" s="15">
        <f>SUMIF('PIB Municipios 2021'!$F$8:$F$132,$F53,'PIB Municipios 2021'!$M$8:$M$132)+SUMIF('PIB Municipios 2021'!$F$8:$F$132,$F53,'PIB Municipios 2021'!$R$8:$R$132)</f>
        <v>785.99932938068082</v>
      </c>
      <c r="I53" s="15">
        <f>SUMIF('PIB Municipios 2021'!$F$8:$F$132,$F53,'PIB Municipios 2021'!$S$8:$S$132)+SUMIF('PIB Municipios 2021'!$F$8:$F$132,$F53,'PIB Municipios 2021'!$Y$8:$Y$132)</f>
        <v>212.49303304984807</v>
      </c>
      <c r="J53" s="15">
        <f>SUMIF('PIB Municipios 2021'!$F$8:$F$132,$F53,'PIB Municipios 2021'!$V$8:$V$132)+SUMIF('PIB Municipios 2021'!$F$8:$F$132,$F53,'PIB Municipios 2021'!$AB$8:$AB$132)+SUMIF('PIB Municipios 2021'!$F$8:$F$132,$F53,'PIB Municipios 2021'!$AC$8:$AC$132)+SUMIF('PIB Municipios 2021'!$F$8:$F$132,$F53,'PIB Municipios 2021'!$AD$8:$AD$132)+SUMIF('PIB Municipios 2021'!$F$8:$F$132,$F53,'PIB Municipios 2021'!$AE$8:$AE$132)+SUMIF('PIB Municipios 2021'!$F$8:$F$132,$F53,'PIB Municipios 2021'!$AF$8:$AF$132)+SUMIF('PIB Municipios 2021'!$F$8:$F$132,$F53,'PIB Municipios 2021'!$AJ$8:$AJ$132)+SUMIF('PIB Municipios 2021'!$F$8:$F$132,$F53,'PIB Municipios 2021'!$AM$8:$AM$132)</f>
        <v>527.56158407824614</v>
      </c>
      <c r="K53" s="15">
        <f t="shared" si="0"/>
        <v>1526.053946508775</v>
      </c>
      <c r="L53" s="251">
        <f t="shared" si="1"/>
        <v>9.5056395197832839E-3</v>
      </c>
      <c r="Z53" s="147"/>
      <c r="AA53" s="148"/>
      <c r="AB53" s="147"/>
      <c r="AC53" s="171"/>
      <c r="AD53" s="171"/>
    </row>
    <row r="54" spans="1:30" x14ac:dyDescent="0.25">
      <c r="A54" s="20" t="s">
        <v>15</v>
      </c>
      <c r="B54" s="154" t="s">
        <v>5</v>
      </c>
      <c r="C54" s="74" t="s">
        <v>55</v>
      </c>
      <c r="D54" s="157" t="s">
        <v>31</v>
      </c>
      <c r="E54" s="170" t="s">
        <v>439</v>
      </c>
      <c r="F54" s="156" t="s">
        <v>115</v>
      </c>
      <c r="G54" s="155" t="s">
        <v>241</v>
      </c>
      <c r="H54" s="15">
        <f>SUMIF('PIB Municipios 2021'!$F$8:$F$132,$F54,'PIB Municipios 2021'!$M$8:$M$132)+SUMIF('PIB Municipios 2021'!$F$8:$F$132,$F54,'PIB Municipios 2021'!$R$8:$R$132)</f>
        <v>96.66220084505845</v>
      </c>
      <c r="I54" s="15">
        <f>SUMIF('PIB Municipios 2021'!$F$8:$F$132,$F54,'PIB Municipios 2021'!$S$8:$S$132)+SUMIF('PIB Municipios 2021'!$F$8:$F$132,$F54,'PIB Municipios 2021'!$Y$8:$Y$132)</f>
        <v>40.232179523278759</v>
      </c>
      <c r="J54" s="15">
        <f>SUMIF('PIB Municipios 2021'!$F$8:$F$132,$F54,'PIB Municipios 2021'!$V$8:$V$132)+SUMIF('PIB Municipios 2021'!$F$8:$F$132,$F54,'PIB Municipios 2021'!$AB$8:$AB$132)+SUMIF('PIB Municipios 2021'!$F$8:$F$132,$F54,'PIB Municipios 2021'!$AC$8:$AC$132)+SUMIF('PIB Municipios 2021'!$F$8:$F$132,$F54,'PIB Municipios 2021'!$AD$8:$AD$132)+SUMIF('PIB Municipios 2021'!$F$8:$F$132,$F54,'PIB Municipios 2021'!$AE$8:$AE$132)+SUMIF('PIB Municipios 2021'!$F$8:$F$132,$F54,'PIB Municipios 2021'!$AF$8:$AF$132)+SUMIF('PIB Municipios 2021'!$F$8:$F$132,$F54,'PIB Municipios 2021'!$AJ$8:$AJ$132)+SUMIF('PIB Municipios 2021'!$F$8:$F$132,$F54,'PIB Municipios 2021'!$AM$8:$AM$132)</f>
        <v>277.80851343267739</v>
      </c>
      <c r="K54" s="15">
        <f t="shared" si="0"/>
        <v>414.70289380101462</v>
      </c>
      <c r="L54" s="251">
        <f t="shared" si="1"/>
        <v>2.5831434237968778E-3</v>
      </c>
      <c r="Z54" s="147"/>
      <c r="AA54" s="148"/>
      <c r="AB54" s="147"/>
      <c r="AC54" s="171"/>
      <c r="AD54" s="171"/>
    </row>
    <row r="55" spans="1:30" x14ac:dyDescent="0.25">
      <c r="A55" s="20" t="s">
        <v>15</v>
      </c>
      <c r="B55" s="154" t="s">
        <v>5</v>
      </c>
      <c r="C55" s="74" t="s">
        <v>55</v>
      </c>
      <c r="D55" s="157" t="s">
        <v>31</v>
      </c>
      <c r="E55" s="170" t="s">
        <v>439</v>
      </c>
      <c r="F55" s="156" t="s">
        <v>116</v>
      </c>
      <c r="G55" s="155" t="s">
        <v>242</v>
      </c>
      <c r="H55" s="15">
        <f>SUMIF('PIB Municipios 2021'!$F$8:$F$132,$F55,'PIB Municipios 2021'!$M$8:$M$132)+SUMIF('PIB Municipios 2021'!$F$8:$F$132,$F55,'PIB Municipios 2021'!$R$8:$R$132)</f>
        <v>28.520287748970723</v>
      </c>
      <c r="I55" s="15">
        <f>SUMIF('PIB Municipios 2021'!$F$8:$F$132,$F55,'PIB Municipios 2021'!$S$8:$S$132)+SUMIF('PIB Municipios 2021'!$F$8:$F$132,$F55,'PIB Municipios 2021'!$Y$8:$Y$132)</f>
        <v>7.7251471206763771</v>
      </c>
      <c r="J55" s="15">
        <f>SUMIF('PIB Municipios 2021'!$F$8:$F$132,$F55,'PIB Municipios 2021'!$V$8:$V$132)+SUMIF('PIB Municipios 2021'!$F$8:$F$132,$F55,'PIB Municipios 2021'!$AB$8:$AB$132)+SUMIF('PIB Municipios 2021'!$F$8:$F$132,$F55,'PIB Municipios 2021'!$AC$8:$AC$132)+SUMIF('PIB Municipios 2021'!$F$8:$F$132,$F55,'PIB Municipios 2021'!$AD$8:$AD$132)+SUMIF('PIB Municipios 2021'!$F$8:$F$132,$F55,'PIB Municipios 2021'!$AE$8:$AE$132)+SUMIF('PIB Municipios 2021'!$F$8:$F$132,$F55,'PIB Municipios 2021'!$AF$8:$AF$132)+SUMIF('PIB Municipios 2021'!$F$8:$F$132,$F55,'PIB Municipios 2021'!$AJ$8:$AJ$132)+SUMIF('PIB Municipios 2021'!$F$8:$F$132,$F55,'PIB Municipios 2021'!$AM$8:$AM$132)</f>
        <v>54.654665682591776</v>
      </c>
      <c r="K55" s="15">
        <f t="shared" si="0"/>
        <v>90.900100552238882</v>
      </c>
      <c r="L55" s="251">
        <f t="shared" si="1"/>
        <v>5.6620776096310025E-4</v>
      </c>
      <c r="Z55" s="147"/>
      <c r="AA55" s="148"/>
      <c r="AB55" s="147"/>
      <c r="AC55" s="171"/>
      <c r="AD55" s="171"/>
    </row>
    <row r="56" spans="1:30" x14ac:dyDescent="0.25">
      <c r="A56" s="20" t="s">
        <v>15</v>
      </c>
      <c r="B56" s="154" t="s">
        <v>5</v>
      </c>
      <c r="C56" s="74" t="s">
        <v>55</v>
      </c>
      <c r="D56" s="157" t="s">
        <v>31</v>
      </c>
      <c r="E56" s="170" t="s">
        <v>439</v>
      </c>
      <c r="F56" s="156" t="s">
        <v>117</v>
      </c>
      <c r="G56" s="155" t="s">
        <v>243</v>
      </c>
      <c r="H56" s="15">
        <f>SUMIF('PIB Municipios 2021'!$F$8:$F$132,$F56,'PIB Municipios 2021'!$M$8:$M$132)+SUMIF('PIB Municipios 2021'!$F$8:$F$132,$F56,'PIB Municipios 2021'!$R$8:$R$132)</f>
        <v>20.112003375214176</v>
      </c>
      <c r="I56" s="15">
        <f>SUMIF('PIB Municipios 2021'!$F$8:$F$132,$F56,'PIB Municipios 2021'!$S$8:$S$132)+SUMIF('PIB Municipios 2021'!$F$8:$F$132,$F56,'PIB Municipios 2021'!$Y$8:$Y$132)</f>
        <v>111.9093948651561</v>
      </c>
      <c r="J56" s="15">
        <f>SUMIF('PIB Municipios 2021'!$F$8:$F$132,$F56,'PIB Municipios 2021'!$V$8:$V$132)+SUMIF('PIB Municipios 2021'!$F$8:$F$132,$F56,'PIB Municipios 2021'!$AB$8:$AB$132)+SUMIF('PIB Municipios 2021'!$F$8:$F$132,$F56,'PIB Municipios 2021'!$AC$8:$AC$132)+SUMIF('PIB Municipios 2021'!$F$8:$F$132,$F56,'PIB Municipios 2021'!$AD$8:$AD$132)+SUMIF('PIB Municipios 2021'!$F$8:$F$132,$F56,'PIB Municipios 2021'!$AE$8:$AE$132)+SUMIF('PIB Municipios 2021'!$F$8:$F$132,$F56,'PIB Municipios 2021'!$AF$8:$AF$132)+SUMIF('PIB Municipios 2021'!$F$8:$F$132,$F56,'PIB Municipios 2021'!$AJ$8:$AJ$132)+SUMIF('PIB Municipios 2021'!$F$8:$F$132,$F56,'PIB Municipios 2021'!$AM$8:$AM$132)</f>
        <v>51.500899974774846</v>
      </c>
      <c r="K56" s="15">
        <f t="shared" si="0"/>
        <v>183.52229821514513</v>
      </c>
      <c r="L56" s="251">
        <f t="shared" si="1"/>
        <v>1.1431422949800061E-3</v>
      </c>
      <c r="Z56" s="147"/>
      <c r="AA56" s="148"/>
      <c r="AB56" s="147"/>
      <c r="AC56" s="171"/>
      <c r="AD56" s="171"/>
    </row>
    <row r="57" spans="1:30" x14ac:dyDescent="0.25">
      <c r="A57" s="18" t="s">
        <v>16</v>
      </c>
      <c r="B57" s="154" t="s">
        <v>6</v>
      </c>
      <c r="C57" s="73" t="s">
        <v>56</v>
      </c>
      <c r="D57" s="157" t="s">
        <v>32</v>
      </c>
      <c r="E57" s="170" t="s">
        <v>439</v>
      </c>
      <c r="F57" s="156" t="s">
        <v>118</v>
      </c>
      <c r="G57" s="155" t="s">
        <v>244</v>
      </c>
      <c r="H57" s="15">
        <f>SUMIF('PIB Municipios 2021'!$F$8:$F$132,$F57,'PIB Municipios 2021'!$M$8:$M$132)+SUMIF('PIB Municipios 2021'!$F$8:$F$132,$F57,'PIB Municipios 2021'!$R$8:$R$132)</f>
        <v>18.653061390200453</v>
      </c>
      <c r="I57" s="15">
        <f>SUMIF('PIB Municipios 2021'!$F$8:$F$132,$F57,'PIB Municipios 2021'!$S$8:$S$132)+SUMIF('PIB Municipios 2021'!$F$8:$F$132,$F57,'PIB Municipios 2021'!$Y$8:$Y$132)</f>
        <v>7.1100732617809284</v>
      </c>
      <c r="J57" s="15">
        <f>SUMIF('PIB Municipios 2021'!$F$8:$F$132,$F57,'PIB Municipios 2021'!$V$8:$V$132)+SUMIF('PIB Municipios 2021'!$F$8:$F$132,$F57,'PIB Municipios 2021'!$AB$8:$AB$132)+SUMIF('PIB Municipios 2021'!$F$8:$F$132,$F57,'PIB Municipios 2021'!$AC$8:$AC$132)+SUMIF('PIB Municipios 2021'!$F$8:$F$132,$F57,'PIB Municipios 2021'!$AD$8:$AD$132)+SUMIF('PIB Municipios 2021'!$F$8:$F$132,$F57,'PIB Municipios 2021'!$AE$8:$AE$132)+SUMIF('PIB Municipios 2021'!$F$8:$F$132,$F57,'PIB Municipios 2021'!$AF$8:$AF$132)+SUMIF('PIB Municipios 2021'!$F$8:$F$132,$F57,'PIB Municipios 2021'!$AJ$8:$AJ$132)+SUMIF('PIB Municipios 2021'!$F$8:$F$132,$F57,'PIB Municipios 2021'!$AM$8:$AM$132)</f>
        <v>25.3776577373267</v>
      </c>
      <c r="K57" s="15">
        <f t="shared" si="0"/>
        <v>51.140792389308082</v>
      </c>
      <c r="L57" s="251">
        <f t="shared" si="1"/>
        <v>3.1855095183297557E-4</v>
      </c>
      <c r="Z57" s="147"/>
      <c r="AA57" s="148"/>
      <c r="AB57" s="147"/>
      <c r="AC57" s="171"/>
      <c r="AD57" s="171"/>
    </row>
    <row r="58" spans="1:30" x14ac:dyDescent="0.25">
      <c r="A58" s="20" t="s">
        <v>16</v>
      </c>
      <c r="B58" s="154" t="s">
        <v>6</v>
      </c>
      <c r="C58" s="74" t="s">
        <v>56</v>
      </c>
      <c r="D58" s="157" t="s">
        <v>32</v>
      </c>
      <c r="E58" s="170" t="s">
        <v>439</v>
      </c>
      <c r="F58" s="156" t="s">
        <v>119</v>
      </c>
      <c r="G58" s="155" t="s">
        <v>245</v>
      </c>
      <c r="H58" s="15">
        <f>SUMIF('PIB Municipios 2021'!$F$8:$F$132,$F58,'PIB Municipios 2021'!$M$8:$M$132)+SUMIF('PIB Municipios 2021'!$F$8:$F$132,$F58,'PIB Municipios 2021'!$R$8:$R$132)</f>
        <v>98.070003827339264</v>
      </c>
      <c r="I58" s="15">
        <f>SUMIF('PIB Municipios 2021'!$F$8:$F$132,$F58,'PIB Municipios 2021'!$S$8:$S$132)+SUMIF('PIB Municipios 2021'!$F$8:$F$132,$F58,'PIB Municipios 2021'!$Y$8:$Y$132)</f>
        <v>32.390579758703602</v>
      </c>
      <c r="J58" s="15">
        <f>SUMIF('PIB Municipios 2021'!$F$8:$F$132,$F58,'PIB Municipios 2021'!$V$8:$V$132)+SUMIF('PIB Municipios 2021'!$F$8:$F$132,$F58,'PIB Municipios 2021'!$AB$8:$AB$132)+SUMIF('PIB Municipios 2021'!$F$8:$F$132,$F58,'PIB Municipios 2021'!$AC$8:$AC$132)+SUMIF('PIB Municipios 2021'!$F$8:$F$132,$F58,'PIB Municipios 2021'!$AD$8:$AD$132)+SUMIF('PIB Municipios 2021'!$F$8:$F$132,$F58,'PIB Municipios 2021'!$AE$8:$AE$132)+SUMIF('PIB Municipios 2021'!$F$8:$F$132,$F58,'PIB Municipios 2021'!$AF$8:$AF$132)+SUMIF('PIB Municipios 2021'!$F$8:$F$132,$F58,'PIB Municipios 2021'!$AJ$8:$AJ$132)+SUMIF('PIB Municipios 2021'!$F$8:$F$132,$F58,'PIB Municipios 2021'!$AM$8:$AM$132)</f>
        <v>198.29212650504218</v>
      </c>
      <c r="K58" s="15">
        <f t="shared" si="0"/>
        <v>328.75271009108508</v>
      </c>
      <c r="L58" s="251">
        <f t="shared" si="1"/>
        <v>2.0477682066396764E-3</v>
      </c>
      <c r="Z58" s="147"/>
      <c r="AA58" s="148"/>
      <c r="AB58" s="147"/>
      <c r="AC58" s="171"/>
      <c r="AD58" s="171"/>
    </row>
    <row r="59" spans="1:30" x14ac:dyDescent="0.25">
      <c r="A59" s="20" t="s">
        <v>16</v>
      </c>
      <c r="B59" s="154" t="s">
        <v>6</v>
      </c>
      <c r="C59" s="74" t="s">
        <v>56</v>
      </c>
      <c r="D59" s="157" t="s">
        <v>32</v>
      </c>
      <c r="E59" s="170" t="s">
        <v>439</v>
      </c>
      <c r="F59" s="156" t="s">
        <v>120</v>
      </c>
      <c r="G59" s="155" t="s">
        <v>246</v>
      </c>
      <c r="H59" s="15">
        <f>SUMIF('PIB Municipios 2021'!$F$8:$F$132,$F59,'PIB Municipios 2021'!$M$8:$M$132)+SUMIF('PIB Municipios 2021'!$F$8:$F$132,$F59,'PIB Municipios 2021'!$R$8:$R$132)</f>
        <v>95.935844286734891</v>
      </c>
      <c r="I59" s="15">
        <f>SUMIF('PIB Municipios 2021'!$F$8:$F$132,$F59,'PIB Municipios 2021'!$S$8:$S$132)+SUMIF('PIB Municipios 2021'!$F$8:$F$132,$F59,'PIB Municipios 2021'!$Y$8:$Y$132)</f>
        <v>21.055193628711983</v>
      </c>
      <c r="J59" s="15">
        <f>SUMIF('PIB Municipios 2021'!$F$8:$F$132,$F59,'PIB Municipios 2021'!$V$8:$V$132)+SUMIF('PIB Municipios 2021'!$F$8:$F$132,$F59,'PIB Municipios 2021'!$AB$8:$AB$132)+SUMIF('PIB Municipios 2021'!$F$8:$F$132,$F59,'PIB Municipios 2021'!$AC$8:$AC$132)+SUMIF('PIB Municipios 2021'!$F$8:$F$132,$F59,'PIB Municipios 2021'!$AD$8:$AD$132)+SUMIF('PIB Municipios 2021'!$F$8:$F$132,$F59,'PIB Municipios 2021'!$AE$8:$AE$132)+SUMIF('PIB Municipios 2021'!$F$8:$F$132,$F59,'PIB Municipios 2021'!$AF$8:$AF$132)+SUMIF('PIB Municipios 2021'!$F$8:$F$132,$F59,'PIB Municipios 2021'!$AJ$8:$AJ$132)+SUMIF('PIB Municipios 2021'!$F$8:$F$132,$F59,'PIB Municipios 2021'!$AM$8:$AM$132)</f>
        <v>218.63547063413554</v>
      </c>
      <c r="K59" s="15">
        <f t="shared" si="0"/>
        <v>335.62650854958241</v>
      </c>
      <c r="L59" s="251">
        <f t="shared" si="1"/>
        <v>2.0905844192824854E-3</v>
      </c>
      <c r="Z59" s="147"/>
      <c r="AA59" s="148"/>
      <c r="AB59" s="147"/>
      <c r="AC59" s="171"/>
      <c r="AD59" s="171"/>
    </row>
    <row r="60" spans="1:30" x14ac:dyDescent="0.25">
      <c r="A60" s="20" t="s">
        <v>16</v>
      </c>
      <c r="B60" s="154" t="s">
        <v>6</v>
      </c>
      <c r="C60" s="74" t="s">
        <v>56</v>
      </c>
      <c r="D60" s="157" t="s">
        <v>32</v>
      </c>
      <c r="E60" s="170" t="s">
        <v>439</v>
      </c>
      <c r="F60" s="156" t="s">
        <v>121</v>
      </c>
      <c r="G60" s="155" t="s">
        <v>247</v>
      </c>
      <c r="H60" s="15">
        <f>SUMIF('PIB Municipios 2021'!$F$8:$F$132,$F60,'PIB Municipios 2021'!$M$8:$M$132)+SUMIF('PIB Municipios 2021'!$F$8:$F$132,$F60,'PIB Municipios 2021'!$R$8:$R$132)</f>
        <v>121.19766042271662</v>
      </c>
      <c r="I60" s="15">
        <f>SUMIF('PIB Municipios 2021'!$F$8:$F$132,$F60,'PIB Municipios 2021'!$S$8:$S$132)+SUMIF('PIB Municipios 2021'!$F$8:$F$132,$F60,'PIB Municipios 2021'!$Y$8:$Y$132)</f>
        <v>27.586878562341614</v>
      </c>
      <c r="J60" s="15">
        <f>SUMIF('PIB Municipios 2021'!$F$8:$F$132,$F60,'PIB Municipios 2021'!$V$8:$V$132)+SUMIF('PIB Municipios 2021'!$F$8:$F$132,$F60,'PIB Municipios 2021'!$AB$8:$AB$132)+SUMIF('PIB Municipios 2021'!$F$8:$F$132,$F60,'PIB Municipios 2021'!$AC$8:$AC$132)+SUMIF('PIB Municipios 2021'!$F$8:$F$132,$F60,'PIB Municipios 2021'!$AD$8:$AD$132)+SUMIF('PIB Municipios 2021'!$F$8:$F$132,$F60,'PIB Municipios 2021'!$AE$8:$AE$132)+SUMIF('PIB Municipios 2021'!$F$8:$F$132,$F60,'PIB Municipios 2021'!$AF$8:$AF$132)+SUMIF('PIB Municipios 2021'!$F$8:$F$132,$F60,'PIB Municipios 2021'!$AJ$8:$AJ$132)+SUMIF('PIB Municipios 2021'!$F$8:$F$132,$F60,'PIB Municipios 2021'!$AM$8:$AM$132)</f>
        <v>218.23269406935123</v>
      </c>
      <c r="K60" s="15">
        <f t="shared" si="0"/>
        <v>367.01723305440947</v>
      </c>
      <c r="L60" s="251">
        <f t="shared" si="1"/>
        <v>2.2861141461904704E-3</v>
      </c>
      <c r="Z60" s="147"/>
      <c r="AA60" s="148"/>
      <c r="AB60" s="147"/>
      <c r="AC60" s="171"/>
      <c r="AD60" s="171"/>
    </row>
    <row r="61" spans="1:30" x14ac:dyDescent="0.25">
      <c r="A61" s="20" t="s">
        <v>16</v>
      </c>
      <c r="B61" s="154" t="s">
        <v>6</v>
      </c>
      <c r="C61" s="74" t="s">
        <v>56</v>
      </c>
      <c r="D61" s="157" t="s">
        <v>32</v>
      </c>
      <c r="E61" s="170" t="s">
        <v>439</v>
      </c>
      <c r="F61" s="156" t="s">
        <v>122</v>
      </c>
      <c r="G61" s="155" t="s">
        <v>248</v>
      </c>
      <c r="H61" s="15">
        <f>SUMIF('PIB Municipios 2021'!$F$8:$F$132,$F61,'PIB Municipios 2021'!$M$8:$M$132)+SUMIF('PIB Municipios 2021'!$F$8:$F$132,$F61,'PIB Municipios 2021'!$R$8:$R$132)</f>
        <v>24.759680272604601</v>
      </c>
      <c r="I61" s="15">
        <f>SUMIF('PIB Municipios 2021'!$F$8:$F$132,$F61,'PIB Municipios 2021'!$S$8:$S$132)+SUMIF('PIB Municipios 2021'!$F$8:$F$132,$F61,'PIB Municipios 2021'!$Y$8:$Y$132)</f>
        <v>28.658726376670604</v>
      </c>
      <c r="J61" s="15">
        <f>SUMIF('PIB Municipios 2021'!$F$8:$F$132,$F61,'PIB Municipios 2021'!$V$8:$V$132)+SUMIF('PIB Municipios 2021'!$F$8:$F$132,$F61,'PIB Municipios 2021'!$AB$8:$AB$132)+SUMIF('PIB Municipios 2021'!$F$8:$F$132,$F61,'PIB Municipios 2021'!$AC$8:$AC$132)+SUMIF('PIB Municipios 2021'!$F$8:$F$132,$F61,'PIB Municipios 2021'!$AD$8:$AD$132)+SUMIF('PIB Municipios 2021'!$F$8:$F$132,$F61,'PIB Municipios 2021'!$AE$8:$AE$132)+SUMIF('PIB Municipios 2021'!$F$8:$F$132,$F61,'PIB Municipios 2021'!$AF$8:$AF$132)+SUMIF('PIB Municipios 2021'!$F$8:$F$132,$F61,'PIB Municipios 2021'!$AJ$8:$AJ$132)+SUMIF('PIB Municipios 2021'!$F$8:$F$132,$F61,'PIB Municipios 2021'!$AM$8:$AM$132)</f>
        <v>73.296328585492574</v>
      </c>
      <c r="K61" s="15">
        <f t="shared" si="0"/>
        <v>126.71473523476777</v>
      </c>
      <c r="L61" s="251">
        <f t="shared" si="1"/>
        <v>7.8929358804260186E-4</v>
      </c>
      <c r="Z61" s="147"/>
      <c r="AA61" s="148"/>
      <c r="AB61" s="147"/>
      <c r="AC61" s="171"/>
      <c r="AD61" s="171"/>
    </row>
    <row r="62" spans="1:30" x14ac:dyDescent="0.25">
      <c r="A62" s="20" t="s">
        <v>16</v>
      </c>
      <c r="B62" s="154" t="s">
        <v>6</v>
      </c>
      <c r="C62" s="74" t="s">
        <v>56</v>
      </c>
      <c r="D62" s="157" t="s">
        <v>32</v>
      </c>
      <c r="E62" s="170" t="s">
        <v>439</v>
      </c>
      <c r="F62" s="156" t="s">
        <v>123</v>
      </c>
      <c r="G62" s="155" t="s">
        <v>249</v>
      </c>
      <c r="H62" s="15">
        <f>SUMIF('PIB Municipios 2021'!$F$8:$F$132,$F62,'PIB Municipios 2021'!$M$8:$M$132)+SUMIF('PIB Municipios 2021'!$F$8:$F$132,$F62,'PIB Municipios 2021'!$R$8:$R$132)</f>
        <v>47.334154858506693</v>
      </c>
      <c r="I62" s="15">
        <f>SUMIF('PIB Municipios 2021'!$F$8:$F$132,$F62,'PIB Municipios 2021'!$S$8:$S$132)+SUMIF('PIB Municipios 2021'!$F$8:$F$132,$F62,'PIB Municipios 2021'!$Y$8:$Y$132)</f>
        <v>8.2272948376578885</v>
      </c>
      <c r="J62" s="15">
        <f>SUMIF('PIB Municipios 2021'!$F$8:$F$132,$F62,'PIB Municipios 2021'!$V$8:$V$132)+SUMIF('PIB Municipios 2021'!$F$8:$F$132,$F62,'PIB Municipios 2021'!$AB$8:$AB$132)+SUMIF('PIB Municipios 2021'!$F$8:$F$132,$F62,'PIB Municipios 2021'!$AC$8:$AC$132)+SUMIF('PIB Municipios 2021'!$F$8:$F$132,$F62,'PIB Municipios 2021'!$AD$8:$AD$132)+SUMIF('PIB Municipios 2021'!$F$8:$F$132,$F62,'PIB Municipios 2021'!$AE$8:$AE$132)+SUMIF('PIB Municipios 2021'!$F$8:$F$132,$F62,'PIB Municipios 2021'!$AF$8:$AF$132)+SUMIF('PIB Municipios 2021'!$F$8:$F$132,$F62,'PIB Municipios 2021'!$AJ$8:$AJ$132)+SUMIF('PIB Municipios 2021'!$F$8:$F$132,$F62,'PIB Municipios 2021'!$AM$8:$AM$132)</f>
        <v>64.773343274636346</v>
      </c>
      <c r="K62" s="15">
        <f t="shared" si="0"/>
        <v>120.33479297080092</v>
      </c>
      <c r="L62" s="251">
        <f t="shared" si="1"/>
        <v>7.4955355692703067E-4</v>
      </c>
      <c r="Z62" s="147"/>
      <c r="AA62" s="148"/>
      <c r="AB62" s="147"/>
      <c r="AC62" s="171"/>
      <c r="AD62" s="171"/>
    </row>
    <row r="63" spans="1:30" x14ac:dyDescent="0.25">
      <c r="A63" s="20" t="s">
        <v>16</v>
      </c>
      <c r="B63" s="154" t="s">
        <v>6</v>
      </c>
      <c r="C63" s="74" t="s">
        <v>57</v>
      </c>
      <c r="D63" s="157" t="s">
        <v>33</v>
      </c>
      <c r="E63" s="170" t="s">
        <v>441</v>
      </c>
      <c r="F63" s="156" t="s">
        <v>124</v>
      </c>
      <c r="G63" s="155" t="s">
        <v>250</v>
      </c>
      <c r="H63" s="15">
        <f>SUMIF('PIB Municipios 2021'!$F$8:$F$132,$F63,'PIB Municipios 2021'!$M$8:$M$132)+SUMIF('PIB Municipios 2021'!$F$8:$F$132,$F63,'PIB Municipios 2021'!$R$8:$R$132)</f>
        <v>61.096358320931166</v>
      </c>
      <c r="I63" s="15">
        <f>SUMIF('PIB Municipios 2021'!$F$8:$F$132,$F63,'PIB Municipios 2021'!$S$8:$S$132)+SUMIF('PIB Municipios 2021'!$F$8:$F$132,$F63,'PIB Municipios 2021'!$Y$8:$Y$132)</f>
        <v>17.71686504450949</v>
      </c>
      <c r="J63" s="15">
        <f>SUMIF('PIB Municipios 2021'!$F$8:$F$132,$F63,'PIB Municipios 2021'!$V$8:$V$132)+SUMIF('PIB Municipios 2021'!$F$8:$F$132,$F63,'PIB Municipios 2021'!$AB$8:$AB$132)+SUMIF('PIB Municipios 2021'!$F$8:$F$132,$F63,'PIB Municipios 2021'!$AC$8:$AC$132)+SUMIF('PIB Municipios 2021'!$F$8:$F$132,$F63,'PIB Municipios 2021'!$AD$8:$AD$132)+SUMIF('PIB Municipios 2021'!$F$8:$F$132,$F63,'PIB Municipios 2021'!$AE$8:$AE$132)+SUMIF('PIB Municipios 2021'!$F$8:$F$132,$F63,'PIB Municipios 2021'!$AF$8:$AF$132)+SUMIF('PIB Municipios 2021'!$F$8:$F$132,$F63,'PIB Municipios 2021'!$AJ$8:$AJ$132)+SUMIF('PIB Municipios 2021'!$F$8:$F$132,$F63,'PIB Municipios 2021'!$AM$8:$AM$132)</f>
        <v>53.786575022984351</v>
      </c>
      <c r="K63" s="15">
        <f t="shared" si="0"/>
        <v>132.599798388425</v>
      </c>
      <c r="L63" s="251">
        <f t="shared" si="1"/>
        <v>8.2595106598943593E-4</v>
      </c>
      <c r="Z63" s="147"/>
      <c r="AA63" s="148"/>
      <c r="AB63" s="147"/>
      <c r="AC63" s="171"/>
      <c r="AD63" s="171"/>
    </row>
    <row r="64" spans="1:30" x14ac:dyDescent="0.25">
      <c r="A64" s="20" t="s">
        <v>16</v>
      </c>
      <c r="B64" s="154" t="s">
        <v>6</v>
      </c>
      <c r="C64" s="74" t="s">
        <v>57</v>
      </c>
      <c r="D64" s="157" t="s">
        <v>33</v>
      </c>
      <c r="E64" s="170" t="s">
        <v>439</v>
      </c>
      <c r="F64" s="156" t="s">
        <v>125</v>
      </c>
      <c r="G64" s="155" t="s">
        <v>251</v>
      </c>
      <c r="H64" s="15">
        <f>SUMIF('PIB Municipios 2021'!$F$8:$F$132,$F64,'PIB Municipios 2021'!$M$8:$M$132)+SUMIF('PIB Municipios 2021'!$F$8:$F$132,$F64,'PIB Municipios 2021'!$R$8:$R$132)</f>
        <v>15.66133403525847</v>
      </c>
      <c r="I64" s="15">
        <f>SUMIF('PIB Municipios 2021'!$F$8:$F$132,$F64,'PIB Municipios 2021'!$S$8:$S$132)+SUMIF('PIB Municipios 2021'!$F$8:$F$132,$F64,'PIB Municipios 2021'!$Y$8:$Y$132)</f>
        <v>12.342359819373661</v>
      </c>
      <c r="J64" s="15">
        <f>SUMIF('PIB Municipios 2021'!$F$8:$F$132,$F64,'PIB Municipios 2021'!$V$8:$V$132)+SUMIF('PIB Municipios 2021'!$F$8:$F$132,$F64,'PIB Municipios 2021'!$AB$8:$AB$132)+SUMIF('PIB Municipios 2021'!$F$8:$F$132,$F64,'PIB Municipios 2021'!$AC$8:$AC$132)+SUMIF('PIB Municipios 2021'!$F$8:$F$132,$F64,'PIB Municipios 2021'!$AD$8:$AD$132)+SUMIF('PIB Municipios 2021'!$F$8:$F$132,$F64,'PIB Municipios 2021'!$AE$8:$AE$132)+SUMIF('PIB Municipios 2021'!$F$8:$F$132,$F64,'PIB Municipios 2021'!$AF$8:$AF$132)+SUMIF('PIB Municipios 2021'!$F$8:$F$132,$F64,'PIB Municipios 2021'!$AJ$8:$AJ$132)+SUMIF('PIB Municipios 2021'!$F$8:$F$132,$F64,'PIB Municipios 2021'!$AM$8:$AM$132)</f>
        <v>46.081197357013878</v>
      </c>
      <c r="K64" s="15">
        <f t="shared" si="0"/>
        <v>74.08489121164601</v>
      </c>
      <c r="L64" s="251">
        <f t="shared" si="1"/>
        <v>4.6146748044612339E-4</v>
      </c>
      <c r="Z64" s="147"/>
      <c r="AA64" s="148"/>
      <c r="AB64" s="147"/>
      <c r="AC64" s="171"/>
      <c r="AD64" s="171"/>
    </row>
    <row r="65" spans="1:30" x14ac:dyDescent="0.25">
      <c r="A65" s="20" t="s">
        <v>16</v>
      </c>
      <c r="B65" s="154" t="s">
        <v>6</v>
      </c>
      <c r="C65" s="74" t="s">
        <v>57</v>
      </c>
      <c r="D65" s="157" t="s">
        <v>33</v>
      </c>
      <c r="E65" s="170" t="s">
        <v>439</v>
      </c>
      <c r="F65" s="156" t="s">
        <v>126</v>
      </c>
      <c r="G65" s="155" t="s">
        <v>252</v>
      </c>
      <c r="H65" s="15">
        <f>SUMIF('PIB Municipios 2021'!$F$8:$F$132,$F65,'PIB Municipios 2021'!$M$8:$M$132)+SUMIF('PIB Municipios 2021'!$F$8:$F$132,$F65,'PIB Municipios 2021'!$R$8:$R$132)</f>
        <v>765.47680079283884</v>
      </c>
      <c r="I65" s="15">
        <f>SUMIF('PIB Municipios 2021'!$F$8:$F$132,$F65,'PIB Municipios 2021'!$S$8:$S$132)+SUMIF('PIB Municipios 2021'!$F$8:$F$132,$F65,'PIB Municipios 2021'!$Y$8:$Y$132)</f>
        <v>270.38753992460869</v>
      </c>
      <c r="J65" s="15">
        <f>SUMIF('PIB Municipios 2021'!$F$8:$F$132,$F65,'PIB Municipios 2021'!$V$8:$V$132)+SUMIF('PIB Municipios 2021'!$F$8:$F$132,$F65,'PIB Municipios 2021'!$AB$8:$AB$132)+SUMIF('PIB Municipios 2021'!$F$8:$F$132,$F65,'PIB Municipios 2021'!$AC$8:$AC$132)+SUMIF('PIB Municipios 2021'!$F$8:$F$132,$F65,'PIB Municipios 2021'!$AD$8:$AD$132)+SUMIF('PIB Municipios 2021'!$F$8:$F$132,$F65,'PIB Municipios 2021'!$AE$8:$AE$132)+SUMIF('PIB Municipios 2021'!$F$8:$F$132,$F65,'PIB Municipios 2021'!$AF$8:$AF$132)+SUMIF('PIB Municipios 2021'!$F$8:$F$132,$F65,'PIB Municipios 2021'!$AJ$8:$AJ$132)+SUMIF('PIB Municipios 2021'!$F$8:$F$132,$F65,'PIB Municipios 2021'!$AM$8:$AM$132)</f>
        <v>171.05606071605084</v>
      </c>
      <c r="K65" s="15">
        <f t="shared" si="0"/>
        <v>1206.9204014334982</v>
      </c>
      <c r="L65" s="251">
        <f t="shared" si="1"/>
        <v>7.5177881432994262E-3</v>
      </c>
      <c r="Z65" s="147"/>
      <c r="AA65" s="148"/>
      <c r="AB65" s="147"/>
      <c r="AC65" s="171"/>
      <c r="AD65" s="171"/>
    </row>
    <row r="66" spans="1:30" x14ac:dyDescent="0.25">
      <c r="A66" s="20" t="s">
        <v>16</v>
      </c>
      <c r="B66" s="154" t="s">
        <v>6</v>
      </c>
      <c r="C66" s="74" t="s">
        <v>57</v>
      </c>
      <c r="D66" s="157" t="s">
        <v>33</v>
      </c>
      <c r="E66" s="170" t="s">
        <v>441</v>
      </c>
      <c r="F66" s="156" t="s">
        <v>127</v>
      </c>
      <c r="G66" s="155" t="s">
        <v>253</v>
      </c>
      <c r="H66" s="15">
        <f>SUMIF('PIB Municipios 2021'!$F$8:$F$132,$F66,'PIB Municipios 2021'!$M$8:$M$132)+SUMIF('PIB Municipios 2021'!$F$8:$F$132,$F66,'PIB Municipios 2021'!$R$8:$R$132)</f>
        <v>56.950083959562996</v>
      </c>
      <c r="I66" s="15">
        <f>SUMIF('PIB Municipios 2021'!$F$8:$F$132,$F66,'PIB Municipios 2021'!$S$8:$S$132)+SUMIF('PIB Municipios 2021'!$F$8:$F$132,$F66,'PIB Municipios 2021'!$Y$8:$Y$132)</f>
        <v>15.292239588403868</v>
      </c>
      <c r="J66" s="15">
        <f>SUMIF('PIB Municipios 2021'!$F$8:$F$132,$F66,'PIB Municipios 2021'!$V$8:$V$132)+SUMIF('PIB Municipios 2021'!$F$8:$F$132,$F66,'PIB Municipios 2021'!$AB$8:$AB$132)+SUMIF('PIB Municipios 2021'!$F$8:$F$132,$F66,'PIB Municipios 2021'!$AC$8:$AC$132)+SUMIF('PIB Municipios 2021'!$F$8:$F$132,$F66,'PIB Municipios 2021'!$AD$8:$AD$132)+SUMIF('PIB Municipios 2021'!$F$8:$F$132,$F66,'PIB Municipios 2021'!$AE$8:$AE$132)+SUMIF('PIB Municipios 2021'!$F$8:$F$132,$F66,'PIB Municipios 2021'!$AF$8:$AF$132)+SUMIF('PIB Municipios 2021'!$F$8:$F$132,$F66,'PIB Municipios 2021'!$AJ$8:$AJ$132)+SUMIF('PIB Municipios 2021'!$F$8:$F$132,$F66,'PIB Municipios 2021'!$AM$8:$AM$132)</f>
        <v>65.063566265199086</v>
      </c>
      <c r="K66" s="15">
        <f t="shared" si="0"/>
        <v>137.30588981316595</v>
      </c>
      <c r="L66" s="251">
        <f t="shared" si="1"/>
        <v>8.5526484531753364E-4</v>
      </c>
      <c r="Z66" s="147"/>
      <c r="AA66" s="148"/>
      <c r="AB66" s="147"/>
      <c r="AC66" s="171"/>
      <c r="AD66" s="171"/>
    </row>
    <row r="67" spans="1:30" x14ac:dyDescent="0.25">
      <c r="A67" s="20" t="s">
        <v>16</v>
      </c>
      <c r="B67" s="154" t="s">
        <v>6</v>
      </c>
      <c r="C67" s="74" t="s">
        <v>57</v>
      </c>
      <c r="D67" s="157" t="s">
        <v>33</v>
      </c>
      <c r="E67" s="170" t="s">
        <v>439</v>
      </c>
      <c r="F67" s="156" t="s">
        <v>128</v>
      </c>
      <c r="G67" s="155" t="s">
        <v>254</v>
      </c>
      <c r="H67" s="15">
        <f>SUMIF('PIB Municipios 2021'!$F$8:$F$132,$F67,'PIB Municipios 2021'!$M$8:$M$132)+SUMIF('PIB Municipios 2021'!$F$8:$F$132,$F67,'PIB Municipios 2021'!$R$8:$R$132)</f>
        <v>36.247914535656577</v>
      </c>
      <c r="I67" s="15">
        <f>SUMIF('PIB Municipios 2021'!$F$8:$F$132,$F67,'PIB Municipios 2021'!$S$8:$S$132)+SUMIF('PIB Municipios 2021'!$F$8:$F$132,$F67,'PIB Municipios 2021'!$Y$8:$Y$132)</f>
        <v>25.242932228540262</v>
      </c>
      <c r="J67" s="15">
        <f>SUMIF('PIB Municipios 2021'!$F$8:$F$132,$F67,'PIB Municipios 2021'!$V$8:$V$132)+SUMIF('PIB Municipios 2021'!$F$8:$F$132,$F67,'PIB Municipios 2021'!$AB$8:$AB$132)+SUMIF('PIB Municipios 2021'!$F$8:$F$132,$F67,'PIB Municipios 2021'!$AC$8:$AC$132)+SUMIF('PIB Municipios 2021'!$F$8:$F$132,$F67,'PIB Municipios 2021'!$AD$8:$AD$132)+SUMIF('PIB Municipios 2021'!$F$8:$F$132,$F67,'PIB Municipios 2021'!$AE$8:$AE$132)+SUMIF('PIB Municipios 2021'!$F$8:$F$132,$F67,'PIB Municipios 2021'!$AF$8:$AF$132)+SUMIF('PIB Municipios 2021'!$F$8:$F$132,$F67,'PIB Municipios 2021'!$AJ$8:$AJ$132)+SUMIF('PIB Municipios 2021'!$F$8:$F$132,$F67,'PIB Municipios 2021'!$AM$8:$AM$132)</f>
        <v>98.885436996568799</v>
      </c>
      <c r="K67" s="15">
        <f t="shared" si="0"/>
        <v>160.37628376076563</v>
      </c>
      <c r="L67" s="251">
        <f t="shared" si="1"/>
        <v>9.989680538095879E-4</v>
      </c>
      <c r="Z67" s="147"/>
      <c r="AA67" s="148"/>
      <c r="AB67" s="147"/>
      <c r="AC67" s="171"/>
      <c r="AD67" s="171"/>
    </row>
    <row r="68" spans="1:30" x14ac:dyDescent="0.25">
      <c r="A68" s="20" t="s">
        <v>16</v>
      </c>
      <c r="B68" s="154" t="s">
        <v>6</v>
      </c>
      <c r="C68" s="74" t="s">
        <v>57</v>
      </c>
      <c r="D68" s="157" t="s">
        <v>33</v>
      </c>
      <c r="E68" s="170" t="s">
        <v>439</v>
      </c>
      <c r="F68" s="156" t="s">
        <v>129</v>
      </c>
      <c r="G68" s="155" t="s">
        <v>255</v>
      </c>
      <c r="H68" s="15">
        <f>SUMIF('PIB Municipios 2021'!$F$8:$F$132,$F68,'PIB Municipios 2021'!$M$8:$M$132)+SUMIF('PIB Municipios 2021'!$F$8:$F$132,$F68,'PIB Municipios 2021'!$R$8:$R$132)</f>
        <v>7.2761624270616494</v>
      </c>
      <c r="I68" s="15">
        <f>SUMIF('PIB Municipios 2021'!$F$8:$F$132,$F68,'PIB Municipios 2021'!$S$8:$S$132)+SUMIF('PIB Municipios 2021'!$F$8:$F$132,$F68,'PIB Municipios 2021'!$Y$8:$Y$132)</f>
        <v>29.449015804591038</v>
      </c>
      <c r="J68" s="15">
        <f>SUMIF('PIB Municipios 2021'!$F$8:$F$132,$F68,'PIB Municipios 2021'!$V$8:$V$132)+SUMIF('PIB Municipios 2021'!$F$8:$F$132,$F68,'PIB Municipios 2021'!$AB$8:$AB$132)+SUMIF('PIB Municipios 2021'!$F$8:$F$132,$F68,'PIB Municipios 2021'!$AC$8:$AC$132)+SUMIF('PIB Municipios 2021'!$F$8:$F$132,$F68,'PIB Municipios 2021'!$AD$8:$AD$132)+SUMIF('PIB Municipios 2021'!$F$8:$F$132,$F68,'PIB Municipios 2021'!$AE$8:$AE$132)+SUMIF('PIB Municipios 2021'!$F$8:$F$132,$F68,'PIB Municipios 2021'!$AF$8:$AF$132)+SUMIF('PIB Municipios 2021'!$F$8:$F$132,$F68,'PIB Municipios 2021'!$AJ$8:$AJ$132)+SUMIF('PIB Municipios 2021'!$F$8:$F$132,$F68,'PIB Municipios 2021'!$AM$8:$AM$132)</f>
        <v>50.860022987701058</v>
      </c>
      <c r="K68" s="15">
        <f t="shared" si="0"/>
        <v>87.585201219353749</v>
      </c>
      <c r="L68" s="251">
        <f t="shared" si="1"/>
        <v>5.4555957996342878E-4</v>
      </c>
      <c r="Z68" s="147"/>
      <c r="AA68" s="148"/>
      <c r="AB68" s="147"/>
      <c r="AC68" s="171"/>
      <c r="AD68" s="171"/>
    </row>
    <row r="69" spans="1:30" x14ac:dyDescent="0.25">
      <c r="A69" s="20" t="s">
        <v>16</v>
      </c>
      <c r="B69" s="154" t="s">
        <v>6</v>
      </c>
      <c r="C69" s="74" t="s">
        <v>57</v>
      </c>
      <c r="D69" s="157" t="s">
        <v>33</v>
      </c>
      <c r="E69" s="170" t="s">
        <v>439</v>
      </c>
      <c r="F69" s="156" t="s">
        <v>130</v>
      </c>
      <c r="G69" s="155" t="s">
        <v>256</v>
      </c>
      <c r="H69" s="15">
        <f>SUMIF('PIB Municipios 2021'!$F$8:$F$132,$F69,'PIB Municipios 2021'!$M$8:$M$132)+SUMIF('PIB Municipios 2021'!$F$8:$F$132,$F69,'PIB Municipios 2021'!$R$8:$R$132)</f>
        <v>24.028644765120163</v>
      </c>
      <c r="I69" s="15">
        <f>SUMIF('PIB Municipios 2021'!$F$8:$F$132,$F69,'PIB Municipios 2021'!$S$8:$S$132)+SUMIF('PIB Municipios 2021'!$F$8:$F$132,$F69,'PIB Municipios 2021'!$Y$8:$Y$132)</f>
        <v>19.004182742288457</v>
      </c>
      <c r="J69" s="15">
        <f>SUMIF('PIB Municipios 2021'!$F$8:$F$132,$F69,'PIB Municipios 2021'!$V$8:$V$132)+SUMIF('PIB Municipios 2021'!$F$8:$F$132,$F69,'PIB Municipios 2021'!$AB$8:$AB$132)+SUMIF('PIB Municipios 2021'!$F$8:$F$132,$F69,'PIB Municipios 2021'!$AC$8:$AC$132)+SUMIF('PIB Municipios 2021'!$F$8:$F$132,$F69,'PIB Municipios 2021'!$AD$8:$AD$132)+SUMIF('PIB Municipios 2021'!$F$8:$F$132,$F69,'PIB Municipios 2021'!$AE$8:$AE$132)+SUMIF('PIB Municipios 2021'!$F$8:$F$132,$F69,'PIB Municipios 2021'!$AF$8:$AF$132)+SUMIF('PIB Municipios 2021'!$F$8:$F$132,$F69,'PIB Municipios 2021'!$AJ$8:$AJ$132)+SUMIF('PIB Municipios 2021'!$F$8:$F$132,$F69,'PIB Municipios 2021'!$AM$8:$AM$132)</f>
        <v>48.596874295890231</v>
      </c>
      <c r="K69" s="15">
        <f t="shared" si="0"/>
        <v>91.629701803298843</v>
      </c>
      <c r="L69" s="251">
        <f t="shared" si="1"/>
        <v>5.7075237519618488E-4</v>
      </c>
      <c r="Z69" s="147"/>
      <c r="AA69" s="148"/>
      <c r="AB69" s="147"/>
      <c r="AC69" s="171"/>
      <c r="AD69" s="171"/>
    </row>
    <row r="70" spans="1:30" x14ac:dyDescent="0.25">
      <c r="A70" s="20" t="s">
        <v>16</v>
      </c>
      <c r="B70" s="154" t="s">
        <v>6</v>
      </c>
      <c r="C70" s="74" t="s">
        <v>57</v>
      </c>
      <c r="D70" s="157" t="s">
        <v>33</v>
      </c>
      <c r="E70" s="170" t="s">
        <v>439</v>
      </c>
      <c r="F70" s="156" t="s">
        <v>131</v>
      </c>
      <c r="G70" s="155" t="s">
        <v>257</v>
      </c>
      <c r="H70" s="15">
        <f>SUMIF('PIB Municipios 2021'!$F$8:$F$132,$F70,'PIB Municipios 2021'!$M$8:$M$132)+SUMIF('PIB Municipios 2021'!$F$8:$F$132,$F70,'PIB Municipios 2021'!$R$8:$R$132)</f>
        <v>44.009214479525212</v>
      </c>
      <c r="I70" s="15">
        <f>SUMIF('PIB Municipios 2021'!$F$8:$F$132,$F70,'PIB Municipios 2021'!$S$8:$S$132)+SUMIF('PIB Municipios 2021'!$F$8:$F$132,$F70,'PIB Municipios 2021'!$Y$8:$Y$132)</f>
        <v>29.207104178719334</v>
      </c>
      <c r="J70" s="15">
        <f>SUMIF('PIB Municipios 2021'!$F$8:$F$132,$F70,'PIB Municipios 2021'!$V$8:$V$132)+SUMIF('PIB Municipios 2021'!$F$8:$F$132,$F70,'PIB Municipios 2021'!$AB$8:$AB$132)+SUMIF('PIB Municipios 2021'!$F$8:$F$132,$F70,'PIB Municipios 2021'!$AC$8:$AC$132)+SUMIF('PIB Municipios 2021'!$F$8:$F$132,$F70,'PIB Municipios 2021'!$AD$8:$AD$132)+SUMIF('PIB Municipios 2021'!$F$8:$F$132,$F70,'PIB Municipios 2021'!$AE$8:$AE$132)+SUMIF('PIB Municipios 2021'!$F$8:$F$132,$F70,'PIB Municipios 2021'!$AF$8:$AF$132)+SUMIF('PIB Municipios 2021'!$F$8:$F$132,$F70,'PIB Municipios 2021'!$AJ$8:$AJ$132)+SUMIF('PIB Municipios 2021'!$F$8:$F$132,$F70,'PIB Municipios 2021'!$AM$8:$AM$132)</f>
        <v>89.714203123308167</v>
      </c>
      <c r="K70" s="15">
        <f t="shared" si="0"/>
        <v>162.93052178155273</v>
      </c>
      <c r="L70" s="251">
        <f t="shared" si="1"/>
        <v>1.0148781505193881E-3</v>
      </c>
      <c r="Z70" s="147"/>
      <c r="AA70" s="148"/>
      <c r="AB70" s="147"/>
      <c r="AC70" s="171"/>
      <c r="AD70" s="171"/>
    </row>
    <row r="71" spans="1:30" x14ac:dyDescent="0.25">
      <c r="A71" s="20" t="s">
        <v>16</v>
      </c>
      <c r="B71" s="154" t="s">
        <v>6</v>
      </c>
      <c r="C71" s="74" t="s">
        <v>57</v>
      </c>
      <c r="D71" s="157" t="s">
        <v>33</v>
      </c>
      <c r="E71" s="170" t="s">
        <v>439</v>
      </c>
      <c r="F71" s="156" t="s">
        <v>132</v>
      </c>
      <c r="G71" s="155" t="s">
        <v>258</v>
      </c>
      <c r="H71" s="15">
        <f>SUMIF('PIB Municipios 2021'!$F$8:$F$132,$F71,'PIB Municipios 2021'!$M$8:$M$132)+SUMIF('PIB Municipios 2021'!$F$8:$F$132,$F71,'PIB Municipios 2021'!$R$8:$R$132)</f>
        <v>14.196027916643867</v>
      </c>
      <c r="I71" s="15">
        <f>SUMIF('PIB Municipios 2021'!$F$8:$F$132,$F71,'PIB Municipios 2021'!$S$8:$S$132)+SUMIF('PIB Municipios 2021'!$F$8:$F$132,$F71,'PIB Municipios 2021'!$Y$8:$Y$132)</f>
        <v>5.3604345692059034</v>
      </c>
      <c r="J71" s="15">
        <f>SUMIF('PIB Municipios 2021'!$F$8:$F$132,$F71,'PIB Municipios 2021'!$V$8:$V$132)+SUMIF('PIB Municipios 2021'!$F$8:$F$132,$F71,'PIB Municipios 2021'!$AB$8:$AB$132)+SUMIF('PIB Municipios 2021'!$F$8:$F$132,$F71,'PIB Municipios 2021'!$AC$8:$AC$132)+SUMIF('PIB Municipios 2021'!$F$8:$F$132,$F71,'PIB Municipios 2021'!$AD$8:$AD$132)+SUMIF('PIB Municipios 2021'!$F$8:$F$132,$F71,'PIB Municipios 2021'!$AE$8:$AE$132)+SUMIF('PIB Municipios 2021'!$F$8:$F$132,$F71,'PIB Municipios 2021'!$AF$8:$AF$132)+SUMIF('PIB Municipios 2021'!$F$8:$F$132,$F71,'PIB Municipios 2021'!$AJ$8:$AJ$132)+SUMIF('PIB Municipios 2021'!$F$8:$F$132,$F71,'PIB Municipios 2021'!$AM$8:$AM$132)</f>
        <v>29.177075623461491</v>
      </c>
      <c r="K71" s="15">
        <f t="shared" si="0"/>
        <v>48.733538109311262</v>
      </c>
      <c r="L71" s="251">
        <f t="shared" si="1"/>
        <v>3.0355640234771354E-4</v>
      </c>
      <c r="Z71" s="147"/>
      <c r="AA71" s="148"/>
      <c r="AB71" s="147"/>
      <c r="AC71" s="171"/>
      <c r="AD71" s="171"/>
    </row>
    <row r="72" spans="1:30" x14ac:dyDescent="0.25">
      <c r="A72" s="20" t="s">
        <v>16</v>
      </c>
      <c r="B72" s="154" t="s">
        <v>6</v>
      </c>
      <c r="C72" s="74" t="s">
        <v>57</v>
      </c>
      <c r="D72" s="157" t="s">
        <v>33</v>
      </c>
      <c r="E72" s="170" t="s">
        <v>439</v>
      </c>
      <c r="F72" s="156" t="s">
        <v>133</v>
      </c>
      <c r="G72" s="155" t="s">
        <v>259</v>
      </c>
      <c r="H72" s="15">
        <f>SUMIF('PIB Municipios 2021'!$F$8:$F$132,$F72,'PIB Municipios 2021'!$M$8:$M$132)+SUMIF('PIB Municipios 2021'!$F$8:$F$132,$F72,'PIB Municipios 2021'!$R$8:$R$132)</f>
        <v>27.707240422012326</v>
      </c>
      <c r="I72" s="15">
        <f>SUMIF('PIB Municipios 2021'!$F$8:$F$132,$F72,'PIB Municipios 2021'!$S$8:$S$132)+SUMIF('PIB Municipios 2021'!$F$8:$F$132,$F72,'PIB Municipios 2021'!$Y$8:$Y$132)</f>
        <v>10.758071655615328</v>
      </c>
      <c r="J72" s="15">
        <f>SUMIF('PIB Municipios 2021'!$F$8:$F$132,$F72,'PIB Municipios 2021'!$V$8:$V$132)+SUMIF('PIB Municipios 2021'!$F$8:$F$132,$F72,'PIB Municipios 2021'!$AB$8:$AB$132)+SUMIF('PIB Municipios 2021'!$F$8:$F$132,$F72,'PIB Municipios 2021'!$AC$8:$AC$132)+SUMIF('PIB Municipios 2021'!$F$8:$F$132,$F72,'PIB Municipios 2021'!$AD$8:$AD$132)+SUMIF('PIB Municipios 2021'!$F$8:$F$132,$F72,'PIB Municipios 2021'!$AE$8:$AE$132)+SUMIF('PIB Municipios 2021'!$F$8:$F$132,$F72,'PIB Municipios 2021'!$AF$8:$AF$132)+SUMIF('PIB Municipios 2021'!$F$8:$F$132,$F72,'PIB Municipios 2021'!$AJ$8:$AJ$132)+SUMIF('PIB Municipios 2021'!$F$8:$F$132,$F72,'PIB Municipios 2021'!$AM$8:$AM$132)</f>
        <v>73.33592102626956</v>
      </c>
      <c r="K72" s="15">
        <f t="shared" si="0"/>
        <v>111.80123310389722</v>
      </c>
      <c r="L72" s="251">
        <f t="shared" si="1"/>
        <v>6.9639885417169787E-4</v>
      </c>
      <c r="Z72" s="147"/>
      <c r="AA72" s="148"/>
      <c r="AB72" s="147"/>
      <c r="AC72" s="171"/>
      <c r="AD72" s="171"/>
    </row>
    <row r="73" spans="1:30" x14ac:dyDescent="0.25">
      <c r="A73" s="20" t="s">
        <v>16</v>
      </c>
      <c r="B73" s="154" t="s">
        <v>6</v>
      </c>
      <c r="C73" s="74" t="s">
        <v>57</v>
      </c>
      <c r="D73" s="157" t="s">
        <v>33</v>
      </c>
      <c r="E73" s="170" t="s">
        <v>439</v>
      </c>
      <c r="F73" s="156" t="s">
        <v>134</v>
      </c>
      <c r="G73" s="155" t="s">
        <v>260</v>
      </c>
      <c r="H73" s="15">
        <f>SUMIF('PIB Municipios 2021'!$F$8:$F$132,$F73,'PIB Municipios 2021'!$M$8:$M$132)+SUMIF('PIB Municipios 2021'!$F$8:$F$132,$F73,'PIB Municipios 2021'!$R$8:$R$132)</f>
        <v>27.38767051048573</v>
      </c>
      <c r="I73" s="15">
        <f>SUMIF('PIB Municipios 2021'!$F$8:$F$132,$F73,'PIB Municipios 2021'!$S$8:$S$132)+SUMIF('PIB Municipios 2021'!$F$8:$F$132,$F73,'PIB Municipios 2021'!$Y$8:$Y$132)</f>
        <v>54.922527735719314</v>
      </c>
      <c r="J73" s="15">
        <f>SUMIF('PIB Municipios 2021'!$F$8:$F$132,$F73,'PIB Municipios 2021'!$V$8:$V$132)+SUMIF('PIB Municipios 2021'!$F$8:$F$132,$F73,'PIB Municipios 2021'!$AB$8:$AB$132)+SUMIF('PIB Municipios 2021'!$F$8:$F$132,$F73,'PIB Municipios 2021'!$AC$8:$AC$132)+SUMIF('PIB Municipios 2021'!$F$8:$F$132,$F73,'PIB Municipios 2021'!$AD$8:$AD$132)+SUMIF('PIB Municipios 2021'!$F$8:$F$132,$F73,'PIB Municipios 2021'!$AE$8:$AE$132)+SUMIF('PIB Municipios 2021'!$F$8:$F$132,$F73,'PIB Municipios 2021'!$AF$8:$AF$132)+SUMIF('PIB Municipios 2021'!$F$8:$F$132,$F73,'PIB Municipios 2021'!$AJ$8:$AJ$132)+SUMIF('PIB Municipios 2021'!$F$8:$F$132,$F73,'PIB Municipios 2021'!$AM$8:$AM$132)</f>
        <v>204.59894576053313</v>
      </c>
      <c r="K73" s="15">
        <f t="shared" ref="K73:K132" si="2">SUM(H73:J73)</f>
        <v>286.90914400673819</v>
      </c>
      <c r="L73" s="251">
        <f t="shared" ref="L73:L132" si="3">K73/$K$133</f>
        <v>1.7871287604851141E-3</v>
      </c>
      <c r="Z73" s="147"/>
      <c r="AA73" s="148"/>
      <c r="AB73" s="147"/>
      <c r="AC73" s="171"/>
      <c r="AD73" s="171"/>
    </row>
    <row r="74" spans="1:30" x14ac:dyDescent="0.25">
      <c r="A74" s="20" t="s">
        <v>16</v>
      </c>
      <c r="B74" s="154" t="s">
        <v>6</v>
      </c>
      <c r="C74" s="74" t="s">
        <v>57</v>
      </c>
      <c r="D74" s="157" t="s">
        <v>33</v>
      </c>
      <c r="E74" s="170" t="s">
        <v>439</v>
      </c>
      <c r="F74" s="156" t="s">
        <v>135</v>
      </c>
      <c r="G74" s="155" t="s">
        <v>261</v>
      </c>
      <c r="H74" s="15">
        <f>SUMIF('PIB Municipios 2021'!$F$8:$F$132,$F74,'PIB Municipios 2021'!$M$8:$M$132)+SUMIF('PIB Municipios 2021'!$F$8:$F$132,$F74,'PIB Municipios 2021'!$R$8:$R$132)</f>
        <v>48.795945295614466</v>
      </c>
      <c r="I74" s="15">
        <f>SUMIF('PIB Municipios 2021'!$F$8:$F$132,$F74,'PIB Municipios 2021'!$S$8:$S$132)+SUMIF('PIB Municipios 2021'!$F$8:$F$132,$F74,'PIB Municipios 2021'!$Y$8:$Y$132)</f>
        <v>75.289485421656934</v>
      </c>
      <c r="J74" s="15">
        <f>SUMIF('PIB Municipios 2021'!$F$8:$F$132,$F74,'PIB Municipios 2021'!$V$8:$V$132)+SUMIF('PIB Municipios 2021'!$F$8:$F$132,$F74,'PIB Municipios 2021'!$AB$8:$AB$132)+SUMIF('PIB Municipios 2021'!$F$8:$F$132,$F74,'PIB Municipios 2021'!$AC$8:$AC$132)+SUMIF('PIB Municipios 2021'!$F$8:$F$132,$F74,'PIB Municipios 2021'!$AD$8:$AD$132)+SUMIF('PIB Municipios 2021'!$F$8:$F$132,$F74,'PIB Municipios 2021'!$AE$8:$AE$132)+SUMIF('PIB Municipios 2021'!$F$8:$F$132,$F74,'PIB Municipios 2021'!$AF$8:$AF$132)+SUMIF('PIB Municipios 2021'!$F$8:$F$132,$F74,'PIB Municipios 2021'!$AJ$8:$AJ$132)+SUMIF('PIB Municipios 2021'!$F$8:$F$132,$F74,'PIB Municipios 2021'!$AM$8:$AM$132)</f>
        <v>403.45500394938597</v>
      </c>
      <c r="K74" s="15">
        <f t="shared" si="2"/>
        <v>527.54043466665735</v>
      </c>
      <c r="L74" s="251">
        <f t="shared" si="3"/>
        <v>3.2859973368065953E-3</v>
      </c>
      <c r="Z74" s="147"/>
      <c r="AA74" s="148"/>
      <c r="AB74" s="147"/>
      <c r="AC74" s="171"/>
      <c r="AD74" s="171"/>
    </row>
    <row r="75" spans="1:30" x14ac:dyDescent="0.25">
      <c r="A75" s="20" t="s">
        <v>16</v>
      </c>
      <c r="B75" s="154" t="s">
        <v>6</v>
      </c>
      <c r="C75" s="74" t="s">
        <v>57</v>
      </c>
      <c r="D75" s="157" t="s">
        <v>33</v>
      </c>
      <c r="E75" s="170" t="s">
        <v>439</v>
      </c>
      <c r="F75" s="156" t="s">
        <v>136</v>
      </c>
      <c r="G75" s="155" t="s">
        <v>262</v>
      </c>
      <c r="H75" s="15">
        <f>SUMIF('PIB Municipios 2021'!$F$8:$F$132,$F75,'PIB Municipios 2021'!$M$8:$M$132)+SUMIF('PIB Municipios 2021'!$F$8:$F$132,$F75,'PIB Municipios 2021'!$R$8:$R$132)</f>
        <v>22.140082389855593</v>
      </c>
      <c r="I75" s="15">
        <f>SUMIF('PIB Municipios 2021'!$F$8:$F$132,$F75,'PIB Municipios 2021'!$S$8:$S$132)+SUMIF('PIB Municipios 2021'!$F$8:$F$132,$F75,'PIB Municipios 2021'!$Y$8:$Y$132)</f>
        <v>23.178296603766519</v>
      </c>
      <c r="J75" s="15">
        <f>SUMIF('PIB Municipios 2021'!$F$8:$F$132,$F75,'PIB Municipios 2021'!$V$8:$V$132)+SUMIF('PIB Municipios 2021'!$F$8:$F$132,$F75,'PIB Municipios 2021'!$AB$8:$AB$132)+SUMIF('PIB Municipios 2021'!$F$8:$F$132,$F75,'PIB Municipios 2021'!$AC$8:$AC$132)+SUMIF('PIB Municipios 2021'!$F$8:$F$132,$F75,'PIB Municipios 2021'!$AD$8:$AD$132)+SUMIF('PIB Municipios 2021'!$F$8:$F$132,$F75,'PIB Municipios 2021'!$AE$8:$AE$132)+SUMIF('PIB Municipios 2021'!$F$8:$F$132,$F75,'PIB Municipios 2021'!$AF$8:$AF$132)+SUMIF('PIB Municipios 2021'!$F$8:$F$132,$F75,'PIB Municipios 2021'!$AJ$8:$AJ$132)+SUMIF('PIB Municipios 2021'!$F$8:$F$132,$F75,'PIB Municipios 2021'!$AM$8:$AM$132)</f>
        <v>151.33347469609035</v>
      </c>
      <c r="K75" s="15">
        <f t="shared" si="2"/>
        <v>196.65185368971245</v>
      </c>
      <c r="L75" s="251">
        <f t="shared" si="3"/>
        <v>1.2249250010774912E-3</v>
      </c>
      <c r="Z75" s="147"/>
      <c r="AA75" s="148"/>
      <c r="AB75" s="147"/>
      <c r="AC75" s="171"/>
      <c r="AD75" s="171"/>
    </row>
    <row r="76" spans="1:30" x14ac:dyDescent="0.25">
      <c r="A76" s="18" t="s">
        <v>17</v>
      </c>
      <c r="B76" s="154" t="s">
        <v>7</v>
      </c>
      <c r="C76" s="73" t="s">
        <v>58</v>
      </c>
      <c r="D76" s="157" t="s">
        <v>34</v>
      </c>
      <c r="E76" s="170" t="s">
        <v>439</v>
      </c>
      <c r="F76" s="156" t="s">
        <v>137</v>
      </c>
      <c r="G76" s="155" t="s">
        <v>263</v>
      </c>
      <c r="H76" s="15">
        <f>SUMIF('PIB Municipios 2021'!$F$8:$F$132,$F76,'PIB Municipios 2021'!$M$8:$M$132)+SUMIF('PIB Municipios 2021'!$F$8:$F$132,$F76,'PIB Municipios 2021'!$R$8:$R$132)</f>
        <v>179.39591735988967</v>
      </c>
      <c r="I76" s="15">
        <f>SUMIF('PIB Municipios 2021'!$F$8:$F$132,$F76,'PIB Municipios 2021'!$S$8:$S$132)+SUMIF('PIB Municipios 2021'!$F$8:$F$132,$F76,'PIB Municipios 2021'!$Y$8:$Y$132)</f>
        <v>32.305264722162775</v>
      </c>
      <c r="J76" s="15">
        <f>SUMIF('PIB Municipios 2021'!$F$8:$F$132,$F76,'PIB Municipios 2021'!$V$8:$V$132)+SUMIF('PIB Municipios 2021'!$F$8:$F$132,$F76,'PIB Municipios 2021'!$AB$8:$AB$132)+SUMIF('PIB Municipios 2021'!$F$8:$F$132,$F76,'PIB Municipios 2021'!$AC$8:$AC$132)+SUMIF('PIB Municipios 2021'!$F$8:$F$132,$F76,'PIB Municipios 2021'!$AD$8:$AD$132)+SUMIF('PIB Municipios 2021'!$F$8:$F$132,$F76,'PIB Municipios 2021'!$AE$8:$AE$132)+SUMIF('PIB Municipios 2021'!$F$8:$F$132,$F76,'PIB Municipios 2021'!$AF$8:$AF$132)+SUMIF('PIB Municipios 2021'!$F$8:$F$132,$F76,'PIB Municipios 2021'!$AJ$8:$AJ$132)+SUMIF('PIB Municipios 2021'!$F$8:$F$132,$F76,'PIB Municipios 2021'!$AM$8:$AM$132)</f>
        <v>175.30050042455926</v>
      </c>
      <c r="K76" s="15">
        <f t="shared" si="2"/>
        <v>387.0016825066117</v>
      </c>
      <c r="L76" s="251">
        <f t="shared" si="3"/>
        <v>2.4105953107840007E-3</v>
      </c>
      <c r="Z76" s="147"/>
      <c r="AA76" s="148"/>
      <c r="AB76" s="147"/>
      <c r="AC76" s="171"/>
      <c r="AD76" s="171"/>
    </row>
    <row r="77" spans="1:30" x14ac:dyDescent="0.25">
      <c r="A77" s="18" t="s">
        <v>17</v>
      </c>
      <c r="B77" s="154" t="s">
        <v>7</v>
      </c>
      <c r="C77" s="73" t="s">
        <v>58</v>
      </c>
      <c r="D77" s="157" t="s">
        <v>34</v>
      </c>
      <c r="E77" s="170" t="s">
        <v>442</v>
      </c>
      <c r="F77" s="156" t="s">
        <v>138</v>
      </c>
      <c r="G77" s="155" t="s">
        <v>264</v>
      </c>
      <c r="H77" s="15">
        <f>SUMIF('PIB Municipios 2021'!$F$8:$F$132,$F77,'PIB Municipios 2021'!$M$8:$M$132)+SUMIF('PIB Municipios 2021'!$F$8:$F$132,$F77,'PIB Municipios 2021'!$R$8:$R$132)</f>
        <v>25.022744807865223</v>
      </c>
      <c r="I77" s="15">
        <f>SUMIF('PIB Municipios 2021'!$F$8:$F$132,$F77,'PIB Municipios 2021'!$S$8:$S$132)+SUMIF('PIB Municipios 2021'!$F$8:$F$132,$F77,'PIB Municipios 2021'!$Y$8:$Y$132)</f>
        <v>11.2620679545472</v>
      </c>
      <c r="J77" s="15">
        <f>SUMIF('PIB Municipios 2021'!$F$8:$F$132,$F77,'PIB Municipios 2021'!$V$8:$V$132)+SUMIF('PIB Municipios 2021'!$F$8:$F$132,$F77,'PIB Municipios 2021'!$AB$8:$AB$132)+SUMIF('PIB Municipios 2021'!$F$8:$F$132,$F77,'PIB Municipios 2021'!$AC$8:$AC$132)+SUMIF('PIB Municipios 2021'!$F$8:$F$132,$F77,'PIB Municipios 2021'!$AD$8:$AD$132)+SUMIF('PIB Municipios 2021'!$F$8:$F$132,$F77,'PIB Municipios 2021'!$AE$8:$AE$132)+SUMIF('PIB Municipios 2021'!$F$8:$F$132,$F77,'PIB Municipios 2021'!$AF$8:$AF$132)+SUMIF('PIB Municipios 2021'!$F$8:$F$132,$F77,'PIB Municipios 2021'!$AJ$8:$AJ$132)+SUMIF('PIB Municipios 2021'!$F$8:$F$132,$F77,'PIB Municipios 2021'!$AM$8:$AM$132)</f>
        <v>51.329123700062539</v>
      </c>
      <c r="K77" s="15">
        <f t="shared" si="2"/>
        <v>87.613936462474953</v>
      </c>
      <c r="L77" s="251">
        <f t="shared" si="3"/>
        <v>5.4573856895870538E-4</v>
      </c>
      <c r="Z77" s="147"/>
      <c r="AA77" s="148"/>
      <c r="AB77" s="147"/>
      <c r="AC77" s="171"/>
      <c r="AD77" s="171"/>
    </row>
    <row r="78" spans="1:30" x14ac:dyDescent="0.25">
      <c r="A78" s="18" t="s">
        <v>17</v>
      </c>
      <c r="B78" s="154" t="s">
        <v>7</v>
      </c>
      <c r="C78" s="73" t="s">
        <v>58</v>
      </c>
      <c r="D78" s="157" t="s">
        <v>34</v>
      </c>
      <c r="E78" s="170" t="s">
        <v>442</v>
      </c>
      <c r="F78" s="156" t="s">
        <v>139</v>
      </c>
      <c r="G78" s="155" t="s">
        <v>265</v>
      </c>
      <c r="H78" s="15">
        <f>SUMIF('PIB Municipios 2021'!$F$8:$F$132,$F78,'PIB Municipios 2021'!$M$8:$M$132)+SUMIF('PIB Municipios 2021'!$F$8:$F$132,$F78,'PIB Municipios 2021'!$R$8:$R$132)</f>
        <v>41.814790802415388</v>
      </c>
      <c r="I78" s="15">
        <f>SUMIF('PIB Municipios 2021'!$F$8:$F$132,$F78,'PIB Municipios 2021'!$S$8:$S$132)+SUMIF('PIB Municipios 2021'!$F$8:$F$132,$F78,'PIB Municipios 2021'!$Y$8:$Y$132)</f>
        <v>17.827799677396115</v>
      </c>
      <c r="J78" s="15">
        <f>SUMIF('PIB Municipios 2021'!$F$8:$F$132,$F78,'PIB Municipios 2021'!$V$8:$V$132)+SUMIF('PIB Municipios 2021'!$F$8:$F$132,$F78,'PIB Municipios 2021'!$AB$8:$AB$132)+SUMIF('PIB Municipios 2021'!$F$8:$F$132,$F78,'PIB Municipios 2021'!$AC$8:$AC$132)+SUMIF('PIB Municipios 2021'!$F$8:$F$132,$F78,'PIB Municipios 2021'!$AD$8:$AD$132)+SUMIF('PIB Municipios 2021'!$F$8:$F$132,$F78,'PIB Municipios 2021'!$AE$8:$AE$132)+SUMIF('PIB Municipios 2021'!$F$8:$F$132,$F78,'PIB Municipios 2021'!$AF$8:$AF$132)+SUMIF('PIB Municipios 2021'!$F$8:$F$132,$F78,'PIB Municipios 2021'!$AJ$8:$AJ$132)+SUMIF('PIB Municipios 2021'!$F$8:$F$132,$F78,'PIB Municipios 2021'!$AM$8:$AM$132)</f>
        <v>78.328077144766667</v>
      </c>
      <c r="K78" s="15">
        <f t="shared" si="2"/>
        <v>137.97066762457817</v>
      </c>
      <c r="L78" s="251">
        <f t="shared" si="3"/>
        <v>8.5940568073851703E-4</v>
      </c>
      <c r="Z78" s="147"/>
      <c r="AA78" s="148"/>
      <c r="AB78" s="147"/>
      <c r="AC78" s="171"/>
      <c r="AD78" s="171"/>
    </row>
    <row r="79" spans="1:30" x14ac:dyDescent="0.25">
      <c r="A79" s="18" t="s">
        <v>17</v>
      </c>
      <c r="B79" s="154" t="s">
        <v>7</v>
      </c>
      <c r="C79" s="73" t="s">
        <v>58</v>
      </c>
      <c r="D79" s="157" t="s">
        <v>34</v>
      </c>
      <c r="E79" s="170" t="s">
        <v>442</v>
      </c>
      <c r="F79" s="156" t="s">
        <v>140</v>
      </c>
      <c r="G79" s="155" t="s">
        <v>266</v>
      </c>
      <c r="H79" s="15">
        <f>SUMIF('PIB Municipios 2021'!$F$8:$F$132,$F79,'PIB Municipios 2021'!$M$8:$M$132)+SUMIF('PIB Municipios 2021'!$F$8:$F$132,$F79,'PIB Municipios 2021'!$R$8:$R$132)</f>
        <v>314.56775648900316</v>
      </c>
      <c r="I79" s="15">
        <f>SUMIF('PIB Municipios 2021'!$F$8:$F$132,$F79,'PIB Municipios 2021'!$S$8:$S$132)+SUMIF('PIB Municipios 2021'!$F$8:$F$132,$F79,'PIB Municipios 2021'!$Y$8:$Y$132)</f>
        <v>504.48088747999896</v>
      </c>
      <c r="J79" s="15">
        <f>SUMIF('PIB Municipios 2021'!$F$8:$F$132,$F79,'PIB Municipios 2021'!$V$8:$V$132)+SUMIF('PIB Municipios 2021'!$F$8:$F$132,$F79,'PIB Municipios 2021'!$AB$8:$AB$132)+SUMIF('PIB Municipios 2021'!$F$8:$F$132,$F79,'PIB Municipios 2021'!$AC$8:$AC$132)+SUMIF('PIB Municipios 2021'!$F$8:$F$132,$F79,'PIB Municipios 2021'!$AD$8:$AD$132)+SUMIF('PIB Municipios 2021'!$F$8:$F$132,$F79,'PIB Municipios 2021'!$AE$8:$AE$132)+SUMIF('PIB Municipios 2021'!$F$8:$F$132,$F79,'PIB Municipios 2021'!$AF$8:$AF$132)+SUMIF('PIB Municipios 2021'!$F$8:$F$132,$F79,'PIB Municipios 2021'!$AJ$8:$AJ$132)+SUMIF('PIB Municipios 2021'!$F$8:$F$132,$F79,'PIB Municipios 2021'!$AM$8:$AM$132)</f>
        <v>366.07457263940643</v>
      </c>
      <c r="K79" s="15">
        <f t="shared" si="2"/>
        <v>1185.1232166084085</v>
      </c>
      <c r="L79" s="251">
        <f t="shared" si="3"/>
        <v>7.3820156288562731E-3</v>
      </c>
      <c r="Z79" s="147"/>
      <c r="AA79" s="148"/>
      <c r="AB79" s="147"/>
      <c r="AC79" s="171"/>
      <c r="AD79" s="171"/>
    </row>
    <row r="80" spans="1:30" x14ac:dyDescent="0.25">
      <c r="A80" s="18" t="s">
        <v>17</v>
      </c>
      <c r="B80" s="154" t="s">
        <v>7</v>
      </c>
      <c r="C80" s="73" t="s">
        <v>59</v>
      </c>
      <c r="D80" s="157" t="s">
        <v>35</v>
      </c>
      <c r="E80" s="170" t="s">
        <v>443</v>
      </c>
      <c r="F80" s="156" t="s">
        <v>141</v>
      </c>
      <c r="G80" s="155" t="s">
        <v>267</v>
      </c>
      <c r="H80" s="15">
        <f>SUMIF('PIB Municipios 2021'!$F$8:$F$132,$F80,'PIB Municipios 2021'!$M$8:$M$132)+SUMIF('PIB Municipios 2021'!$F$8:$F$132,$F80,'PIB Municipios 2021'!$R$8:$R$132)</f>
        <v>11.702848133386702</v>
      </c>
      <c r="I80" s="15">
        <f>SUMIF('PIB Municipios 2021'!$F$8:$F$132,$F80,'PIB Municipios 2021'!$S$8:$S$132)+SUMIF('PIB Municipios 2021'!$F$8:$F$132,$F80,'PIB Municipios 2021'!$Y$8:$Y$132)</f>
        <v>10.572001901131912</v>
      </c>
      <c r="J80" s="15">
        <f>SUMIF('PIB Municipios 2021'!$F$8:$F$132,$F80,'PIB Municipios 2021'!$V$8:$V$132)+SUMIF('PIB Municipios 2021'!$F$8:$F$132,$F80,'PIB Municipios 2021'!$AB$8:$AB$132)+SUMIF('PIB Municipios 2021'!$F$8:$F$132,$F80,'PIB Municipios 2021'!$AC$8:$AC$132)+SUMIF('PIB Municipios 2021'!$F$8:$F$132,$F80,'PIB Municipios 2021'!$AD$8:$AD$132)+SUMIF('PIB Municipios 2021'!$F$8:$F$132,$F80,'PIB Municipios 2021'!$AE$8:$AE$132)+SUMIF('PIB Municipios 2021'!$F$8:$F$132,$F80,'PIB Municipios 2021'!$AF$8:$AF$132)+SUMIF('PIB Municipios 2021'!$F$8:$F$132,$F80,'PIB Municipios 2021'!$AJ$8:$AJ$132)+SUMIF('PIB Municipios 2021'!$F$8:$F$132,$F80,'PIB Municipios 2021'!$AM$8:$AM$132)</f>
        <v>61.391220008315422</v>
      </c>
      <c r="K80" s="15">
        <f t="shared" si="2"/>
        <v>83.666070042834036</v>
      </c>
      <c r="L80" s="251">
        <f t="shared" si="3"/>
        <v>5.2114769840447869E-4</v>
      </c>
      <c r="Z80" s="147"/>
      <c r="AA80" s="148"/>
      <c r="AB80" s="147"/>
      <c r="AC80" s="171"/>
      <c r="AD80" s="171"/>
    </row>
    <row r="81" spans="1:30" x14ac:dyDescent="0.25">
      <c r="A81" s="18" t="s">
        <v>17</v>
      </c>
      <c r="B81" s="154" t="s">
        <v>7</v>
      </c>
      <c r="C81" s="73" t="s">
        <v>59</v>
      </c>
      <c r="D81" s="157" t="s">
        <v>35</v>
      </c>
      <c r="E81" s="170" t="s">
        <v>443</v>
      </c>
      <c r="F81" s="156" t="s">
        <v>142</v>
      </c>
      <c r="G81" s="155" t="s">
        <v>268</v>
      </c>
      <c r="H81" s="15">
        <f>SUMIF('PIB Municipios 2021'!$F$8:$F$132,$F81,'PIB Municipios 2021'!$M$8:$M$132)+SUMIF('PIB Municipios 2021'!$F$8:$F$132,$F81,'PIB Municipios 2021'!$R$8:$R$132)</f>
        <v>21.666025384822696</v>
      </c>
      <c r="I81" s="15">
        <f>SUMIF('PIB Municipios 2021'!$F$8:$F$132,$F81,'PIB Municipios 2021'!$S$8:$S$132)+SUMIF('PIB Municipios 2021'!$F$8:$F$132,$F81,'PIB Municipios 2021'!$Y$8:$Y$132)</f>
        <v>13.725748764794035</v>
      </c>
      <c r="J81" s="15">
        <f>SUMIF('PIB Municipios 2021'!$F$8:$F$132,$F81,'PIB Municipios 2021'!$V$8:$V$132)+SUMIF('PIB Municipios 2021'!$F$8:$F$132,$F81,'PIB Municipios 2021'!$AB$8:$AB$132)+SUMIF('PIB Municipios 2021'!$F$8:$F$132,$F81,'PIB Municipios 2021'!$AC$8:$AC$132)+SUMIF('PIB Municipios 2021'!$F$8:$F$132,$F81,'PIB Municipios 2021'!$AD$8:$AD$132)+SUMIF('PIB Municipios 2021'!$F$8:$F$132,$F81,'PIB Municipios 2021'!$AE$8:$AE$132)+SUMIF('PIB Municipios 2021'!$F$8:$F$132,$F81,'PIB Municipios 2021'!$AF$8:$AF$132)+SUMIF('PIB Municipios 2021'!$F$8:$F$132,$F81,'PIB Municipios 2021'!$AJ$8:$AJ$132)+SUMIF('PIB Municipios 2021'!$F$8:$F$132,$F81,'PIB Municipios 2021'!$AM$8:$AM$132)</f>
        <v>60.282248145173767</v>
      </c>
      <c r="K81" s="15">
        <f t="shared" si="2"/>
        <v>95.67402229479049</v>
      </c>
      <c r="L81" s="251">
        <f t="shared" si="3"/>
        <v>5.9594404865081097E-4</v>
      </c>
      <c r="Z81" s="147"/>
      <c r="AA81" s="148"/>
      <c r="AB81" s="147"/>
      <c r="AC81" s="171"/>
      <c r="AD81" s="171"/>
    </row>
    <row r="82" spans="1:30" x14ac:dyDescent="0.25">
      <c r="A82" s="18" t="s">
        <v>17</v>
      </c>
      <c r="B82" s="154" t="s">
        <v>7</v>
      </c>
      <c r="C82" s="73" t="s">
        <v>59</v>
      </c>
      <c r="D82" s="157" t="s">
        <v>35</v>
      </c>
      <c r="E82" s="170" t="s">
        <v>443</v>
      </c>
      <c r="F82" s="156" t="s">
        <v>143</v>
      </c>
      <c r="G82" s="155" t="s">
        <v>269</v>
      </c>
      <c r="H82" s="15">
        <f>SUMIF('PIB Municipios 2021'!$F$8:$F$132,$F82,'PIB Municipios 2021'!$M$8:$M$132)+SUMIF('PIB Municipios 2021'!$F$8:$F$132,$F82,'PIB Municipios 2021'!$R$8:$R$132)</f>
        <v>274.9010096194645</v>
      </c>
      <c r="I82" s="15">
        <f>SUMIF('PIB Municipios 2021'!$F$8:$F$132,$F82,'PIB Municipios 2021'!$S$8:$S$132)+SUMIF('PIB Municipios 2021'!$F$8:$F$132,$F82,'PIB Municipios 2021'!$Y$8:$Y$132)</f>
        <v>34.643308879969098</v>
      </c>
      <c r="J82" s="15">
        <f>SUMIF('PIB Municipios 2021'!$F$8:$F$132,$F82,'PIB Municipios 2021'!$V$8:$V$132)+SUMIF('PIB Municipios 2021'!$F$8:$F$132,$F82,'PIB Municipios 2021'!$AB$8:$AB$132)+SUMIF('PIB Municipios 2021'!$F$8:$F$132,$F82,'PIB Municipios 2021'!$AC$8:$AC$132)+SUMIF('PIB Municipios 2021'!$F$8:$F$132,$F82,'PIB Municipios 2021'!$AD$8:$AD$132)+SUMIF('PIB Municipios 2021'!$F$8:$F$132,$F82,'PIB Municipios 2021'!$AE$8:$AE$132)+SUMIF('PIB Municipios 2021'!$F$8:$F$132,$F82,'PIB Municipios 2021'!$AF$8:$AF$132)+SUMIF('PIB Municipios 2021'!$F$8:$F$132,$F82,'PIB Municipios 2021'!$AJ$8:$AJ$132)+SUMIF('PIB Municipios 2021'!$F$8:$F$132,$F82,'PIB Municipios 2021'!$AM$8:$AM$132)</f>
        <v>208.31992622015213</v>
      </c>
      <c r="K82" s="15">
        <f t="shared" si="2"/>
        <v>517.86424471958571</v>
      </c>
      <c r="L82" s="251">
        <f t="shared" si="3"/>
        <v>3.2257253039782428E-3</v>
      </c>
      <c r="Z82" s="147"/>
      <c r="AA82" s="148"/>
      <c r="AB82" s="147"/>
      <c r="AC82" s="171"/>
      <c r="AD82" s="171"/>
    </row>
    <row r="83" spans="1:30" x14ac:dyDescent="0.25">
      <c r="A83" s="18" t="s">
        <v>17</v>
      </c>
      <c r="B83" s="154" t="s">
        <v>7</v>
      </c>
      <c r="C83" s="73" t="s">
        <v>59</v>
      </c>
      <c r="D83" s="157" t="s">
        <v>35</v>
      </c>
      <c r="E83" s="170" t="s">
        <v>443</v>
      </c>
      <c r="F83" s="156" t="s">
        <v>144</v>
      </c>
      <c r="G83" s="155" t="s">
        <v>270</v>
      </c>
      <c r="H83" s="15">
        <f>SUMIF('PIB Municipios 2021'!$F$8:$F$132,$F83,'PIB Municipios 2021'!$M$8:$M$132)+SUMIF('PIB Municipios 2021'!$F$8:$F$132,$F83,'PIB Municipios 2021'!$R$8:$R$132)</f>
        <v>5.4964329362706179</v>
      </c>
      <c r="I83" s="15">
        <f>SUMIF('PIB Municipios 2021'!$F$8:$F$132,$F83,'PIB Municipios 2021'!$S$8:$S$132)+SUMIF('PIB Municipios 2021'!$F$8:$F$132,$F83,'PIB Municipios 2021'!$Y$8:$Y$132)</f>
        <v>23.656645627257529</v>
      </c>
      <c r="J83" s="15">
        <f>SUMIF('PIB Municipios 2021'!$F$8:$F$132,$F83,'PIB Municipios 2021'!$V$8:$V$132)+SUMIF('PIB Municipios 2021'!$F$8:$F$132,$F83,'PIB Municipios 2021'!$AB$8:$AB$132)+SUMIF('PIB Municipios 2021'!$F$8:$F$132,$F83,'PIB Municipios 2021'!$AC$8:$AC$132)+SUMIF('PIB Municipios 2021'!$F$8:$F$132,$F83,'PIB Municipios 2021'!$AD$8:$AD$132)+SUMIF('PIB Municipios 2021'!$F$8:$F$132,$F83,'PIB Municipios 2021'!$AE$8:$AE$132)+SUMIF('PIB Municipios 2021'!$F$8:$F$132,$F83,'PIB Municipios 2021'!$AF$8:$AF$132)+SUMIF('PIB Municipios 2021'!$F$8:$F$132,$F83,'PIB Municipios 2021'!$AJ$8:$AJ$132)+SUMIF('PIB Municipios 2021'!$F$8:$F$132,$F83,'PIB Municipios 2021'!$AM$8:$AM$132)</f>
        <v>139.08092365909471</v>
      </c>
      <c r="K83" s="15">
        <f t="shared" si="2"/>
        <v>168.23400222262285</v>
      </c>
      <c r="L83" s="251">
        <f t="shared" si="3"/>
        <v>1.0479130071103795E-3</v>
      </c>
      <c r="Z83" s="147"/>
      <c r="AA83" s="148"/>
      <c r="AB83" s="147"/>
      <c r="AC83" s="171"/>
      <c r="AD83" s="171"/>
    </row>
    <row r="84" spans="1:30" x14ac:dyDescent="0.25">
      <c r="A84" s="18" t="s">
        <v>17</v>
      </c>
      <c r="B84" s="154" t="s">
        <v>7</v>
      </c>
      <c r="C84" s="73" t="s">
        <v>59</v>
      </c>
      <c r="D84" s="157" t="s">
        <v>35</v>
      </c>
      <c r="E84" s="170" t="s">
        <v>443</v>
      </c>
      <c r="F84" s="156" t="s">
        <v>145</v>
      </c>
      <c r="G84" s="155" t="s">
        <v>271</v>
      </c>
      <c r="H84" s="15">
        <f>SUMIF('PIB Municipios 2021'!$F$8:$F$132,$F84,'PIB Municipios 2021'!$M$8:$M$132)+SUMIF('PIB Municipios 2021'!$F$8:$F$132,$F84,'PIB Municipios 2021'!$R$8:$R$132)</f>
        <v>20.602189226707821</v>
      </c>
      <c r="I84" s="15">
        <f>SUMIF('PIB Municipios 2021'!$F$8:$F$132,$F84,'PIB Municipios 2021'!$S$8:$S$132)+SUMIF('PIB Municipios 2021'!$F$8:$F$132,$F84,'PIB Municipios 2021'!$Y$8:$Y$132)</f>
        <v>33.036687920682581</v>
      </c>
      <c r="J84" s="15">
        <f>SUMIF('PIB Municipios 2021'!$F$8:$F$132,$F84,'PIB Municipios 2021'!$V$8:$V$132)+SUMIF('PIB Municipios 2021'!$F$8:$F$132,$F84,'PIB Municipios 2021'!$AB$8:$AB$132)+SUMIF('PIB Municipios 2021'!$F$8:$F$132,$F84,'PIB Municipios 2021'!$AC$8:$AC$132)+SUMIF('PIB Municipios 2021'!$F$8:$F$132,$F84,'PIB Municipios 2021'!$AD$8:$AD$132)+SUMIF('PIB Municipios 2021'!$F$8:$F$132,$F84,'PIB Municipios 2021'!$AE$8:$AE$132)+SUMIF('PIB Municipios 2021'!$F$8:$F$132,$F84,'PIB Municipios 2021'!$AF$8:$AF$132)+SUMIF('PIB Municipios 2021'!$F$8:$F$132,$F84,'PIB Municipios 2021'!$AJ$8:$AJ$132)+SUMIF('PIB Municipios 2021'!$F$8:$F$132,$F84,'PIB Municipios 2021'!$AM$8:$AM$132)</f>
        <v>103.3152280039557</v>
      </c>
      <c r="K84" s="15">
        <f t="shared" si="2"/>
        <v>156.95410515134608</v>
      </c>
      <c r="L84" s="251">
        <f t="shared" si="3"/>
        <v>9.776516407772203E-4</v>
      </c>
      <c r="Z84" s="147"/>
      <c r="AA84" s="148"/>
      <c r="AB84" s="147"/>
      <c r="AC84" s="171"/>
      <c r="AD84" s="171"/>
    </row>
    <row r="85" spans="1:30" x14ac:dyDescent="0.25">
      <c r="A85" s="18" t="s">
        <v>17</v>
      </c>
      <c r="B85" s="154" t="s">
        <v>7</v>
      </c>
      <c r="C85" s="73" t="s">
        <v>59</v>
      </c>
      <c r="D85" s="157" t="s">
        <v>35</v>
      </c>
      <c r="E85" s="170" t="s">
        <v>443</v>
      </c>
      <c r="F85" s="156" t="s">
        <v>146</v>
      </c>
      <c r="G85" s="155" t="s">
        <v>272</v>
      </c>
      <c r="H85" s="15">
        <f>SUMIF('PIB Municipios 2021'!$F$8:$F$132,$F85,'PIB Municipios 2021'!$M$8:$M$132)+SUMIF('PIB Municipios 2021'!$F$8:$F$132,$F85,'PIB Municipios 2021'!$R$8:$R$132)</f>
        <v>45.735172320316714</v>
      </c>
      <c r="I85" s="15">
        <f>SUMIF('PIB Municipios 2021'!$F$8:$F$132,$F85,'PIB Municipios 2021'!$S$8:$S$132)+SUMIF('PIB Municipios 2021'!$F$8:$F$132,$F85,'PIB Municipios 2021'!$Y$8:$Y$132)</f>
        <v>24.05942346697563</v>
      </c>
      <c r="J85" s="15">
        <f>SUMIF('PIB Municipios 2021'!$F$8:$F$132,$F85,'PIB Municipios 2021'!$V$8:$V$132)+SUMIF('PIB Municipios 2021'!$F$8:$F$132,$F85,'PIB Municipios 2021'!$AB$8:$AB$132)+SUMIF('PIB Municipios 2021'!$F$8:$F$132,$F85,'PIB Municipios 2021'!$AC$8:$AC$132)+SUMIF('PIB Municipios 2021'!$F$8:$F$132,$F85,'PIB Municipios 2021'!$AD$8:$AD$132)+SUMIF('PIB Municipios 2021'!$F$8:$F$132,$F85,'PIB Municipios 2021'!$AE$8:$AE$132)+SUMIF('PIB Municipios 2021'!$F$8:$F$132,$F85,'PIB Municipios 2021'!$AF$8:$AF$132)+SUMIF('PIB Municipios 2021'!$F$8:$F$132,$F85,'PIB Municipios 2021'!$AJ$8:$AJ$132)+SUMIF('PIB Municipios 2021'!$F$8:$F$132,$F85,'PIB Municipios 2021'!$AM$8:$AM$132)</f>
        <v>841.93681067761622</v>
      </c>
      <c r="K85" s="15">
        <f t="shared" si="2"/>
        <v>911.73140646490856</v>
      </c>
      <c r="L85" s="251">
        <f t="shared" si="3"/>
        <v>5.6790850078055196E-3</v>
      </c>
      <c r="Z85" s="147"/>
      <c r="AA85" s="148"/>
      <c r="AB85" s="147"/>
      <c r="AC85" s="171"/>
      <c r="AD85" s="171"/>
    </row>
    <row r="86" spans="1:30" x14ac:dyDescent="0.25">
      <c r="A86" s="18" t="s">
        <v>17</v>
      </c>
      <c r="B86" s="154" t="s">
        <v>7</v>
      </c>
      <c r="C86" s="73" t="s">
        <v>59</v>
      </c>
      <c r="D86" s="157" t="s">
        <v>35</v>
      </c>
      <c r="E86" s="170" t="s">
        <v>443</v>
      </c>
      <c r="F86" s="156" t="s">
        <v>147</v>
      </c>
      <c r="G86" s="155" t="s">
        <v>273</v>
      </c>
      <c r="H86" s="15">
        <f>SUMIF('PIB Municipios 2021'!$F$8:$F$132,$F86,'PIB Municipios 2021'!$M$8:$M$132)+SUMIF('PIB Municipios 2021'!$F$8:$F$132,$F86,'PIB Municipios 2021'!$R$8:$R$132)</f>
        <v>22.812368345051553</v>
      </c>
      <c r="I86" s="15">
        <f>SUMIF('PIB Municipios 2021'!$F$8:$F$132,$F86,'PIB Municipios 2021'!$S$8:$S$132)+SUMIF('PIB Municipios 2021'!$F$8:$F$132,$F86,'PIB Municipios 2021'!$Y$8:$Y$132)</f>
        <v>35.611125548062546</v>
      </c>
      <c r="J86" s="15">
        <f>SUMIF('PIB Municipios 2021'!$F$8:$F$132,$F86,'PIB Municipios 2021'!$V$8:$V$132)+SUMIF('PIB Municipios 2021'!$F$8:$F$132,$F86,'PIB Municipios 2021'!$AB$8:$AB$132)+SUMIF('PIB Municipios 2021'!$F$8:$F$132,$F86,'PIB Municipios 2021'!$AC$8:$AC$132)+SUMIF('PIB Municipios 2021'!$F$8:$F$132,$F86,'PIB Municipios 2021'!$AD$8:$AD$132)+SUMIF('PIB Municipios 2021'!$F$8:$F$132,$F86,'PIB Municipios 2021'!$AE$8:$AE$132)+SUMIF('PIB Municipios 2021'!$F$8:$F$132,$F86,'PIB Municipios 2021'!$AF$8:$AF$132)+SUMIF('PIB Municipios 2021'!$F$8:$F$132,$F86,'PIB Municipios 2021'!$AJ$8:$AJ$132)+SUMIF('PIB Municipios 2021'!$F$8:$F$132,$F86,'PIB Municipios 2021'!$AM$8:$AM$132)</f>
        <v>396.03729442725677</v>
      </c>
      <c r="K86" s="15">
        <f t="shared" si="2"/>
        <v>454.46078832037085</v>
      </c>
      <c r="L86" s="251">
        <f t="shared" si="3"/>
        <v>2.8307914274806026E-3</v>
      </c>
      <c r="Z86" s="147"/>
      <c r="AA86" s="148"/>
      <c r="AB86" s="147"/>
      <c r="AC86" s="171"/>
      <c r="AD86" s="171"/>
    </row>
    <row r="87" spans="1:30" x14ac:dyDescent="0.25">
      <c r="A87" s="18" t="s">
        <v>17</v>
      </c>
      <c r="B87" s="154" t="s">
        <v>7</v>
      </c>
      <c r="C87" s="73" t="s">
        <v>60</v>
      </c>
      <c r="D87" s="157" t="s">
        <v>36</v>
      </c>
      <c r="E87" s="170" t="s">
        <v>443</v>
      </c>
      <c r="F87" s="156" t="s">
        <v>148</v>
      </c>
      <c r="G87" s="155" t="s">
        <v>274</v>
      </c>
      <c r="H87" s="15">
        <f>SUMIF('PIB Municipios 2021'!$F$8:$F$132,$F87,'PIB Municipios 2021'!$M$8:$M$132)+SUMIF('PIB Municipios 2021'!$F$8:$F$132,$F87,'PIB Municipios 2021'!$R$8:$R$132)</f>
        <v>30.253330266567051</v>
      </c>
      <c r="I87" s="15">
        <f>SUMIF('PIB Municipios 2021'!$F$8:$F$132,$F87,'PIB Municipios 2021'!$S$8:$S$132)+SUMIF('PIB Municipios 2021'!$F$8:$F$132,$F87,'PIB Municipios 2021'!$Y$8:$Y$132)</f>
        <v>50.787159124636894</v>
      </c>
      <c r="J87" s="15">
        <f>SUMIF('PIB Municipios 2021'!$F$8:$F$132,$F87,'PIB Municipios 2021'!$V$8:$V$132)+SUMIF('PIB Municipios 2021'!$F$8:$F$132,$F87,'PIB Municipios 2021'!$AB$8:$AB$132)+SUMIF('PIB Municipios 2021'!$F$8:$F$132,$F87,'PIB Municipios 2021'!$AC$8:$AC$132)+SUMIF('PIB Municipios 2021'!$F$8:$F$132,$F87,'PIB Municipios 2021'!$AD$8:$AD$132)+SUMIF('PIB Municipios 2021'!$F$8:$F$132,$F87,'PIB Municipios 2021'!$AE$8:$AE$132)+SUMIF('PIB Municipios 2021'!$F$8:$F$132,$F87,'PIB Municipios 2021'!$AF$8:$AF$132)+SUMIF('PIB Municipios 2021'!$F$8:$F$132,$F87,'PIB Municipios 2021'!$AJ$8:$AJ$132)+SUMIF('PIB Municipios 2021'!$F$8:$F$132,$F87,'PIB Municipios 2021'!$AM$8:$AM$132)</f>
        <v>191.94264798551211</v>
      </c>
      <c r="K87" s="15">
        <f t="shared" si="2"/>
        <v>272.98313737671606</v>
      </c>
      <c r="L87" s="251">
        <f t="shared" si="3"/>
        <v>1.7003850386934014E-3</v>
      </c>
      <c r="Z87" s="147"/>
      <c r="AA87" s="148"/>
      <c r="AB87" s="147"/>
      <c r="AC87" s="171"/>
      <c r="AD87" s="171"/>
    </row>
    <row r="88" spans="1:30" x14ac:dyDescent="0.25">
      <c r="A88" s="18" t="s">
        <v>17</v>
      </c>
      <c r="B88" s="154" t="s">
        <v>7</v>
      </c>
      <c r="C88" s="73" t="s">
        <v>60</v>
      </c>
      <c r="D88" s="157" t="s">
        <v>36</v>
      </c>
      <c r="E88" s="170" t="s">
        <v>443</v>
      </c>
      <c r="F88" s="156" t="s">
        <v>149</v>
      </c>
      <c r="G88" s="155" t="s">
        <v>275</v>
      </c>
      <c r="H88" s="15">
        <f>SUMIF('PIB Municipios 2021'!$F$8:$F$132,$F88,'PIB Municipios 2021'!$M$8:$M$132)+SUMIF('PIB Municipios 2021'!$F$8:$F$132,$F88,'PIB Municipios 2021'!$R$8:$R$132)</f>
        <v>17.244729635702267</v>
      </c>
      <c r="I88" s="15">
        <f>SUMIF('PIB Municipios 2021'!$F$8:$F$132,$F88,'PIB Municipios 2021'!$S$8:$S$132)+SUMIF('PIB Municipios 2021'!$F$8:$F$132,$F88,'PIB Municipios 2021'!$Y$8:$Y$132)</f>
        <v>22.917652568838466</v>
      </c>
      <c r="J88" s="15">
        <f>SUMIF('PIB Municipios 2021'!$F$8:$F$132,$F88,'PIB Municipios 2021'!$V$8:$V$132)+SUMIF('PIB Municipios 2021'!$F$8:$F$132,$F88,'PIB Municipios 2021'!$AB$8:$AB$132)+SUMIF('PIB Municipios 2021'!$F$8:$F$132,$F88,'PIB Municipios 2021'!$AC$8:$AC$132)+SUMIF('PIB Municipios 2021'!$F$8:$F$132,$F88,'PIB Municipios 2021'!$AD$8:$AD$132)+SUMIF('PIB Municipios 2021'!$F$8:$F$132,$F88,'PIB Municipios 2021'!$AE$8:$AE$132)+SUMIF('PIB Municipios 2021'!$F$8:$F$132,$F88,'PIB Municipios 2021'!$AF$8:$AF$132)+SUMIF('PIB Municipios 2021'!$F$8:$F$132,$F88,'PIB Municipios 2021'!$AJ$8:$AJ$132)+SUMIF('PIB Municipios 2021'!$F$8:$F$132,$F88,'PIB Municipios 2021'!$AM$8:$AM$132)</f>
        <v>46.272536521468268</v>
      </c>
      <c r="K88" s="15">
        <f t="shared" si="2"/>
        <v>86.434918726009002</v>
      </c>
      <c r="L88" s="251">
        <f t="shared" si="3"/>
        <v>5.383945837634796E-4</v>
      </c>
      <c r="Z88" s="147"/>
      <c r="AA88" s="148"/>
      <c r="AB88" s="147"/>
      <c r="AC88" s="171"/>
      <c r="AD88" s="171"/>
    </row>
    <row r="89" spans="1:30" x14ac:dyDescent="0.25">
      <c r="A89" s="18" t="s">
        <v>17</v>
      </c>
      <c r="B89" s="154" t="s">
        <v>7</v>
      </c>
      <c r="C89" s="73" t="s">
        <v>60</v>
      </c>
      <c r="D89" s="157" t="s">
        <v>36</v>
      </c>
      <c r="E89" s="170" t="s">
        <v>443</v>
      </c>
      <c r="F89" s="156" t="s">
        <v>150</v>
      </c>
      <c r="G89" s="155" t="s">
        <v>276</v>
      </c>
      <c r="H89" s="15">
        <f>SUMIF('PIB Municipios 2021'!$F$8:$F$132,$F89,'PIB Municipios 2021'!$M$8:$M$132)+SUMIF('PIB Municipios 2021'!$F$8:$F$132,$F89,'PIB Municipios 2021'!$R$8:$R$132)</f>
        <v>22.419424185545576</v>
      </c>
      <c r="I89" s="15">
        <f>SUMIF('PIB Municipios 2021'!$F$8:$F$132,$F89,'PIB Municipios 2021'!$S$8:$S$132)+SUMIF('PIB Municipios 2021'!$F$8:$F$132,$F89,'PIB Municipios 2021'!$Y$8:$Y$132)</f>
        <v>37.920074332092881</v>
      </c>
      <c r="J89" s="15">
        <f>SUMIF('PIB Municipios 2021'!$F$8:$F$132,$F89,'PIB Municipios 2021'!$V$8:$V$132)+SUMIF('PIB Municipios 2021'!$F$8:$F$132,$F89,'PIB Municipios 2021'!$AB$8:$AB$132)+SUMIF('PIB Municipios 2021'!$F$8:$F$132,$F89,'PIB Municipios 2021'!$AC$8:$AC$132)+SUMIF('PIB Municipios 2021'!$F$8:$F$132,$F89,'PIB Municipios 2021'!$AD$8:$AD$132)+SUMIF('PIB Municipios 2021'!$F$8:$F$132,$F89,'PIB Municipios 2021'!$AE$8:$AE$132)+SUMIF('PIB Municipios 2021'!$F$8:$F$132,$F89,'PIB Municipios 2021'!$AF$8:$AF$132)+SUMIF('PIB Municipios 2021'!$F$8:$F$132,$F89,'PIB Municipios 2021'!$AJ$8:$AJ$132)+SUMIF('PIB Municipios 2021'!$F$8:$F$132,$F89,'PIB Municipios 2021'!$AM$8:$AM$132)</f>
        <v>105.89945886017058</v>
      </c>
      <c r="K89" s="15">
        <f t="shared" si="2"/>
        <v>166.23895737780904</v>
      </c>
      <c r="L89" s="251">
        <f t="shared" si="3"/>
        <v>1.0354860695411098E-3</v>
      </c>
      <c r="Z89" s="147"/>
      <c r="AA89" s="148"/>
      <c r="AB89" s="147"/>
      <c r="AC89" s="171"/>
      <c r="AD89" s="171"/>
    </row>
    <row r="90" spans="1:30" x14ac:dyDescent="0.25">
      <c r="A90" s="18" t="s">
        <v>17</v>
      </c>
      <c r="B90" s="154" t="s">
        <v>7</v>
      </c>
      <c r="C90" s="73" t="s">
        <v>61</v>
      </c>
      <c r="D90" s="157" t="s">
        <v>37</v>
      </c>
      <c r="E90" s="170" t="s">
        <v>439</v>
      </c>
      <c r="F90" s="156" t="s">
        <v>151</v>
      </c>
      <c r="G90" s="155" t="s">
        <v>277</v>
      </c>
      <c r="H90" s="15">
        <f>SUMIF('PIB Municipios 2021'!$F$8:$F$132,$F90,'PIB Municipios 2021'!$M$8:$M$132)+SUMIF('PIB Municipios 2021'!$F$8:$F$132,$F90,'PIB Municipios 2021'!$R$8:$R$132)</f>
        <v>256.32497440730776</v>
      </c>
      <c r="I90" s="15">
        <f>SUMIF('PIB Municipios 2021'!$F$8:$F$132,$F90,'PIB Municipios 2021'!$S$8:$S$132)+SUMIF('PIB Municipios 2021'!$F$8:$F$132,$F90,'PIB Municipios 2021'!$Y$8:$Y$132)</f>
        <v>306.13029205531745</v>
      </c>
      <c r="J90" s="15">
        <f>SUMIF('PIB Municipios 2021'!$F$8:$F$132,$F90,'PIB Municipios 2021'!$V$8:$V$132)+SUMIF('PIB Municipios 2021'!$F$8:$F$132,$F90,'PIB Municipios 2021'!$AB$8:$AB$132)+SUMIF('PIB Municipios 2021'!$F$8:$F$132,$F90,'PIB Municipios 2021'!$AC$8:$AC$132)+SUMIF('PIB Municipios 2021'!$F$8:$F$132,$F90,'PIB Municipios 2021'!$AD$8:$AD$132)+SUMIF('PIB Municipios 2021'!$F$8:$F$132,$F90,'PIB Municipios 2021'!$AE$8:$AE$132)+SUMIF('PIB Municipios 2021'!$F$8:$F$132,$F90,'PIB Municipios 2021'!$AF$8:$AF$132)+SUMIF('PIB Municipios 2021'!$F$8:$F$132,$F90,'PIB Municipios 2021'!$AJ$8:$AJ$132)+SUMIF('PIB Municipios 2021'!$F$8:$F$132,$F90,'PIB Municipios 2021'!$AM$8:$AM$132)</f>
        <v>640.83163358717616</v>
      </c>
      <c r="K90" s="15">
        <f t="shared" si="2"/>
        <v>1203.2869000498013</v>
      </c>
      <c r="L90" s="251">
        <f t="shared" si="3"/>
        <v>7.4951554215486171E-3</v>
      </c>
      <c r="Z90" s="147"/>
      <c r="AA90" s="148"/>
      <c r="AB90" s="147"/>
      <c r="AC90" s="171"/>
      <c r="AD90" s="171"/>
    </row>
    <row r="91" spans="1:30" x14ac:dyDescent="0.25">
      <c r="A91" s="18" t="s">
        <v>17</v>
      </c>
      <c r="B91" s="154" t="s">
        <v>7</v>
      </c>
      <c r="C91" s="73" t="s">
        <v>61</v>
      </c>
      <c r="D91" s="157" t="s">
        <v>37</v>
      </c>
      <c r="E91" s="170" t="s">
        <v>439</v>
      </c>
      <c r="F91" s="156" t="s">
        <v>152</v>
      </c>
      <c r="G91" s="155" t="s">
        <v>278</v>
      </c>
      <c r="H91" s="15">
        <f>SUMIF('PIB Municipios 2021'!$F$8:$F$132,$F91,'PIB Municipios 2021'!$M$8:$M$132)+SUMIF('PIB Municipios 2021'!$F$8:$F$132,$F91,'PIB Municipios 2021'!$R$8:$R$132)</f>
        <v>65.91063992400035</v>
      </c>
      <c r="I91" s="15">
        <f>SUMIF('PIB Municipios 2021'!$F$8:$F$132,$F91,'PIB Municipios 2021'!$S$8:$S$132)+SUMIF('PIB Municipios 2021'!$F$8:$F$132,$F91,'PIB Municipios 2021'!$Y$8:$Y$132)</f>
        <v>63.517175601420831</v>
      </c>
      <c r="J91" s="15">
        <f>SUMIF('PIB Municipios 2021'!$F$8:$F$132,$F91,'PIB Municipios 2021'!$V$8:$V$132)+SUMIF('PIB Municipios 2021'!$F$8:$F$132,$F91,'PIB Municipios 2021'!$AB$8:$AB$132)+SUMIF('PIB Municipios 2021'!$F$8:$F$132,$F91,'PIB Municipios 2021'!$AC$8:$AC$132)+SUMIF('PIB Municipios 2021'!$F$8:$F$132,$F91,'PIB Municipios 2021'!$AD$8:$AD$132)+SUMIF('PIB Municipios 2021'!$F$8:$F$132,$F91,'PIB Municipios 2021'!$AE$8:$AE$132)+SUMIF('PIB Municipios 2021'!$F$8:$F$132,$F91,'PIB Municipios 2021'!$AF$8:$AF$132)+SUMIF('PIB Municipios 2021'!$F$8:$F$132,$F91,'PIB Municipios 2021'!$AJ$8:$AJ$132)+SUMIF('PIB Municipios 2021'!$F$8:$F$132,$F91,'PIB Municipios 2021'!$AM$8:$AM$132)</f>
        <v>358.00987792139631</v>
      </c>
      <c r="K91" s="15">
        <f t="shared" si="2"/>
        <v>487.43769344681749</v>
      </c>
      <c r="L91" s="251">
        <f t="shared" si="3"/>
        <v>3.0362013170374086E-3</v>
      </c>
      <c r="Z91" s="147"/>
      <c r="AA91" s="148"/>
      <c r="AB91" s="147"/>
      <c r="AC91" s="171"/>
      <c r="AD91" s="171"/>
    </row>
    <row r="92" spans="1:30" x14ac:dyDescent="0.25">
      <c r="A92" s="18" t="s">
        <v>17</v>
      </c>
      <c r="B92" s="154" t="s">
        <v>7</v>
      </c>
      <c r="C92" s="73" t="s">
        <v>61</v>
      </c>
      <c r="D92" s="157" t="s">
        <v>37</v>
      </c>
      <c r="E92" s="170" t="s">
        <v>439</v>
      </c>
      <c r="F92" s="156" t="s">
        <v>153</v>
      </c>
      <c r="G92" s="155" t="s">
        <v>279</v>
      </c>
      <c r="H92" s="15">
        <f>SUMIF('PIB Municipios 2021'!$F$8:$F$132,$F92,'PIB Municipios 2021'!$M$8:$M$132)+SUMIF('PIB Municipios 2021'!$F$8:$F$132,$F92,'PIB Municipios 2021'!$R$8:$R$132)</f>
        <v>175.96392130342406</v>
      </c>
      <c r="I92" s="15">
        <f>SUMIF('PIB Municipios 2021'!$F$8:$F$132,$F92,'PIB Municipios 2021'!$S$8:$S$132)+SUMIF('PIB Municipios 2021'!$F$8:$F$132,$F92,'PIB Municipios 2021'!$Y$8:$Y$132)</f>
        <v>215.27644243685472</v>
      </c>
      <c r="J92" s="15">
        <f>SUMIF('PIB Municipios 2021'!$F$8:$F$132,$F92,'PIB Municipios 2021'!$V$8:$V$132)+SUMIF('PIB Municipios 2021'!$F$8:$F$132,$F92,'PIB Municipios 2021'!$AB$8:$AB$132)+SUMIF('PIB Municipios 2021'!$F$8:$F$132,$F92,'PIB Municipios 2021'!$AC$8:$AC$132)+SUMIF('PIB Municipios 2021'!$F$8:$F$132,$F92,'PIB Municipios 2021'!$AD$8:$AD$132)+SUMIF('PIB Municipios 2021'!$F$8:$F$132,$F92,'PIB Municipios 2021'!$AE$8:$AE$132)+SUMIF('PIB Municipios 2021'!$F$8:$F$132,$F92,'PIB Municipios 2021'!$AF$8:$AF$132)+SUMIF('PIB Municipios 2021'!$F$8:$F$132,$F92,'PIB Municipios 2021'!$AJ$8:$AJ$132)+SUMIF('PIB Municipios 2021'!$F$8:$F$132,$F92,'PIB Municipios 2021'!$AM$8:$AM$132)</f>
        <v>426.04755254563582</v>
      </c>
      <c r="K92" s="15">
        <f t="shared" si="2"/>
        <v>817.28791628591466</v>
      </c>
      <c r="L92" s="251">
        <f t="shared" si="3"/>
        <v>5.0908058223379784E-3</v>
      </c>
      <c r="Z92" s="147"/>
      <c r="AA92" s="148"/>
      <c r="AB92" s="147"/>
      <c r="AC92" s="171"/>
      <c r="AD92" s="171"/>
    </row>
    <row r="93" spans="1:30" x14ac:dyDescent="0.25">
      <c r="A93" s="18" t="s">
        <v>17</v>
      </c>
      <c r="B93" s="154" t="s">
        <v>7</v>
      </c>
      <c r="C93" s="73" t="s">
        <v>61</v>
      </c>
      <c r="D93" s="157" t="s">
        <v>37</v>
      </c>
      <c r="E93" s="170" t="s">
        <v>439</v>
      </c>
      <c r="F93" s="156" t="s">
        <v>154</v>
      </c>
      <c r="G93" s="155" t="s">
        <v>280</v>
      </c>
      <c r="H93" s="15">
        <f>SUMIF('PIB Municipios 2021'!$F$8:$F$132,$F93,'PIB Municipios 2021'!$M$8:$M$132)+SUMIF('PIB Municipios 2021'!$F$8:$F$132,$F93,'PIB Municipios 2021'!$R$8:$R$132)</f>
        <v>47.586751220916682</v>
      </c>
      <c r="I93" s="15">
        <f>SUMIF('PIB Municipios 2021'!$F$8:$F$132,$F93,'PIB Municipios 2021'!$S$8:$S$132)+SUMIF('PIB Municipios 2021'!$F$8:$F$132,$F93,'PIB Municipios 2021'!$Y$8:$Y$132)</f>
        <v>404.3811490494586</v>
      </c>
      <c r="J93" s="15">
        <f>SUMIF('PIB Municipios 2021'!$F$8:$F$132,$F93,'PIB Municipios 2021'!$V$8:$V$132)+SUMIF('PIB Municipios 2021'!$F$8:$F$132,$F93,'PIB Municipios 2021'!$AB$8:$AB$132)+SUMIF('PIB Municipios 2021'!$F$8:$F$132,$F93,'PIB Municipios 2021'!$AC$8:$AC$132)+SUMIF('PIB Municipios 2021'!$F$8:$F$132,$F93,'PIB Municipios 2021'!$AD$8:$AD$132)+SUMIF('PIB Municipios 2021'!$F$8:$F$132,$F93,'PIB Municipios 2021'!$AE$8:$AE$132)+SUMIF('PIB Municipios 2021'!$F$8:$F$132,$F93,'PIB Municipios 2021'!$AF$8:$AF$132)+SUMIF('PIB Municipios 2021'!$F$8:$F$132,$F93,'PIB Municipios 2021'!$AJ$8:$AJ$132)+SUMIF('PIB Municipios 2021'!$F$8:$F$132,$F93,'PIB Municipios 2021'!$AM$8:$AM$132)</f>
        <v>702.27674301387333</v>
      </c>
      <c r="K93" s="15">
        <f t="shared" si="2"/>
        <v>1154.2446432842485</v>
      </c>
      <c r="L93" s="251">
        <f t="shared" si="3"/>
        <v>7.1896760411397564E-3</v>
      </c>
      <c r="Z93" s="147"/>
      <c r="AA93" s="148"/>
      <c r="AB93" s="147"/>
      <c r="AC93" s="171"/>
      <c r="AD93" s="171"/>
    </row>
    <row r="94" spans="1:30" x14ac:dyDescent="0.25">
      <c r="A94" s="18" t="s">
        <v>17</v>
      </c>
      <c r="B94" s="154" t="s">
        <v>7</v>
      </c>
      <c r="C94" s="73" t="s">
        <v>61</v>
      </c>
      <c r="D94" s="157" t="s">
        <v>37</v>
      </c>
      <c r="E94" s="170" t="s">
        <v>439</v>
      </c>
      <c r="F94" s="156" t="s">
        <v>155</v>
      </c>
      <c r="G94" s="155" t="s">
        <v>281</v>
      </c>
      <c r="H94" s="15">
        <f>SUMIF('PIB Municipios 2021'!$F$8:$F$132,$F94,'PIB Municipios 2021'!$M$8:$M$132)+SUMIF('PIB Municipios 2021'!$F$8:$F$132,$F94,'PIB Municipios 2021'!$R$8:$R$132)</f>
        <v>60.69431269503626</v>
      </c>
      <c r="I94" s="15">
        <f>SUMIF('PIB Municipios 2021'!$F$8:$F$132,$F94,'PIB Municipios 2021'!$S$8:$S$132)+SUMIF('PIB Municipios 2021'!$F$8:$F$132,$F94,'PIB Municipios 2021'!$Y$8:$Y$132)</f>
        <v>204.69335873355476</v>
      </c>
      <c r="J94" s="15">
        <f>SUMIF('PIB Municipios 2021'!$F$8:$F$132,$F94,'PIB Municipios 2021'!$V$8:$V$132)+SUMIF('PIB Municipios 2021'!$F$8:$F$132,$F94,'PIB Municipios 2021'!$AB$8:$AB$132)+SUMIF('PIB Municipios 2021'!$F$8:$F$132,$F94,'PIB Municipios 2021'!$AC$8:$AC$132)+SUMIF('PIB Municipios 2021'!$F$8:$F$132,$F94,'PIB Municipios 2021'!$AD$8:$AD$132)+SUMIF('PIB Municipios 2021'!$F$8:$F$132,$F94,'PIB Municipios 2021'!$AE$8:$AE$132)+SUMIF('PIB Municipios 2021'!$F$8:$F$132,$F94,'PIB Municipios 2021'!$AF$8:$AF$132)+SUMIF('PIB Municipios 2021'!$F$8:$F$132,$F94,'PIB Municipios 2021'!$AJ$8:$AJ$132)+SUMIF('PIB Municipios 2021'!$F$8:$F$132,$F94,'PIB Municipios 2021'!$AM$8:$AM$132)</f>
        <v>816.6825580170098</v>
      </c>
      <c r="K94" s="15">
        <f t="shared" si="2"/>
        <v>1082.0702294456009</v>
      </c>
      <c r="L94" s="251">
        <f t="shared" si="3"/>
        <v>6.7401087358217619E-3</v>
      </c>
      <c r="Z94" s="147"/>
      <c r="AA94" s="148"/>
      <c r="AB94" s="147"/>
      <c r="AC94" s="171"/>
      <c r="AD94" s="171"/>
    </row>
    <row r="95" spans="1:30" x14ac:dyDescent="0.25">
      <c r="A95" s="18" t="s">
        <v>17</v>
      </c>
      <c r="B95" s="154" t="s">
        <v>7</v>
      </c>
      <c r="C95" s="73" t="s">
        <v>61</v>
      </c>
      <c r="D95" s="157" t="s">
        <v>37</v>
      </c>
      <c r="E95" s="170" t="s">
        <v>442</v>
      </c>
      <c r="F95" s="156" t="s">
        <v>156</v>
      </c>
      <c r="G95" s="155" t="s">
        <v>282</v>
      </c>
      <c r="H95" s="15">
        <f>SUMIF('PIB Municipios 2021'!$F$8:$F$132,$F95,'PIB Municipios 2021'!$M$8:$M$132)+SUMIF('PIB Municipios 2021'!$F$8:$F$132,$F95,'PIB Municipios 2021'!$R$8:$R$132)</f>
        <v>168.682644320528</v>
      </c>
      <c r="I95" s="15">
        <f>SUMIF('PIB Municipios 2021'!$F$8:$F$132,$F95,'PIB Municipios 2021'!$S$8:$S$132)+SUMIF('PIB Municipios 2021'!$F$8:$F$132,$F95,'PIB Municipios 2021'!$Y$8:$Y$132)</f>
        <v>105.02705709462469</v>
      </c>
      <c r="J95" s="15">
        <f>SUMIF('PIB Municipios 2021'!$F$8:$F$132,$F95,'PIB Municipios 2021'!$V$8:$V$132)+SUMIF('PIB Municipios 2021'!$F$8:$F$132,$F95,'PIB Municipios 2021'!$AB$8:$AB$132)+SUMIF('PIB Municipios 2021'!$F$8:$F$132,$F95,'PIB Municipios 2021'!$AC$8:$AC$132)+SUMIF('PIB Municipios 2021'!$F$8:$F$132,$F95,'PIB Municipios 2021'!$AD$8:$AD$132)+SUMIF('PIB Municipios 2021'!$F$8:$F$132,$F95,'PIB Municipios 2021'!$AE$8:$AE$132)+SUMIF('PIB Municipios 2021'!$F$8:$F$132,$F95,'PIB Municipios 2021'!$AF$8:$AF$132)+SUMIF('PIB Municipios 2021'!$F$8:$F$132,$F95,'PIB Municipios 2021'!$AJ$8:$AJ$132)+SUMIF('PIB Municipios 2021'!$F$8:$F$132,$F95,'PIB Municipios 2021'!$AM$8:$AM$132)</f>
        <v>224.36612523464262</v>
      </c>
      <c r="K95" s="15">
        <f t="shared" si="2"/>
        <v>498.07582664979532</v>
      </c>
      <c r="L95" s="251">
        <f t="shared" si="3"/>
        <v>3.102465199531397E-3</v>
      </c>
      <c r="Z95" s="147"/>
      <c r="AA95" s="148"/>
      <c r="AB95" s="147"/>
      <c r="AC95" s="171"/>
      <c r="AD95" s="171"/>
    </row>
    <row r="96" spans="1:30" x14ac:dyDescent="0.25">
      <c r="A96" s="18" t="s">
        <v>17</v>
      </c>
      <c r="B96" s="154" t="s">
        <v>7</v>
      </c>
      <c r="C96" s="73" t="s">
        <v>61</v>
      </c>
      <c r="D96" s="157" t="s">
        <v>37</v>
      </c>
      <c r="E96" s="170" t="s">
        <v>443</v>
      </c>
      <c r="F96" s="156" t="s">
        <v>157</v>
      </c>
      <c r="G96" s="155" t="s">
        <v>283</v>
      </c>
      <c r="H96" s="15">
        <f>SUMIF('PIB Municipios 2021'!$F$8:$F$132,$F96,'PIB Municipios 2021'!$M$8:$M$132)+SUMIF('PIB Municipios 2021'!$F$8:$F$132,$F96,'PIB Municipios 2021'!$R$8:$R$132)</f>
        <v>131.38009472999229</v>
      </c>
      <c r="I96" s="15">
        <f>SUMIF('PIB Municipios 2021'!$F$8:$F$132,$F96,'PIB Municipios 2021'!$S$8:$S$132)+SUMIF('PIB Municipios 2021'!$F$8:$F$132,$F96,'PIB Municipios 2021'!$Y$8:$Y$132)</f>
        <v>372.31348924255047</v>
      </c>
      <c r="J96" s="15">
        <f>SUMIF('PIB Municipios 2021'!$F$8:$F$132,$F96,'PIB Municipios 2021'!$V$8:$V$132)+SUMIF('PIB Municipios 2021'!$F$8:$F$132,$F96,'PIB Municipios 2021'!$AB$8:$AB$132)+SUMIF('PIB Municipios 2021'!$F$8:$F$132,$F96,'PIB Municipios 2021'!$AC$8:$AC$132)+SUMIF('PIB Municipios 2021'!$F$8:$F$132,$F96,'PIB Municipios 2021'!$AD$8:$AD$132)+SUMIF('PIB Municipios 2021'!$F$8:$F$132,$F96,'PIB Municipios 2021'!$AE$8:$AE$132)+SUMIF('PIB Municipios 2021'!$F$8:$F$132,$F96,'PIB Municipios 2021'!$AF$8:$AF$132)+SUMIF('PIB Municipios 2021'!$F$8:$F$132,$F96,'PIB Municipios 2021'!$AJ$8:$AJ$132)+SUMIF('PIB Municipios 2021'!$F$8:$F$132,$F96,'PIB Municipios 2021'!$AM$8:$AM$132)</f>
        <v>864.99242465614384</v>
      </c>
      <c r="K96" s="15">
        <f t="shared" si="2"/>
        <v>1368.6860086286865</v>
      </c>
      <c r="L96" s="251">
        <f t="shared" si="3"/>
        <v>8.5254101557545921E-3</v>
      </c>
      <c r="Z96" s="147"/>
      <c r="AA96" s="148"/>
      <c r="AB96" s="147"/>
      <c r="AC96" s="171"/>
      <c r="AD96" s="171"/>
    </row>
    <row r="97" spans="1:30" x14ac:dyDescent="0.25">
      <c r="A97" s="18" t="s">
        <v>17</v>
      </c>
      <c r="B97" s="154" t="s">
        <v>7</v>
      </c>
      <c r="C97" s="73" t="s">
        <v>61</v>
      </c>
      <c r="D97" s="157" t="s">
        <v>37</v>
      </c>
      <c r="E97" s="170" t="s">
        <v>439</v>
      </c>
      <c r="F97" s="156" t="s">
        <v>158</v>
      </c>
      <c r="G97" s="155" t="s">
        <v>284</v>
      </c>
      <c r="H97" s="15">
        <f>SUMIF('PIB Municipios 2021'!$F$8:$F$132,$F97,'PIB Municipios 2021'!$M$8:$M$132)+SUMIF('PIB Municipios 2021'!$F$8:$F$132,$F97,'PIB Municipios 2021'!$R$8:$R$132)</f>
        <v>259.14129594751381</v>
      </c>
      <c r="I97" s="15">
        <f>SUMIF('PIB Municipios 2021'!$F$8:$F$132,$F97,'PIB Municipios 2021'!$S$8:$S$132)+SUMIF('PIB Municipios 2021'!$F$8:$F$132,$F97,'PIB Municipios 2021'!$Y$8:$Y$132)</f>
        <v>1259.926871710773</v>
      </c>
      <c r="J97" s="15">
        <f>SUMIF('PIB Municipios 2021'!$F$8:$F$132,$F97,'PIB Municipios 2021'!$V$8:$V$132)+SUMIF('PIB Municipios 2021'!$F$8:$F$132,$F97,'PIB Municipios 2021'!$AB$8:$AB$132)+SUMIF('PIB Municipios 2021'!$F$8:$F$132,$F97,'PIB Municipios 2021'!$AC$8:$AC$132)+SUMIF('PIB Municipios 2021'!$F$8:$F$132,$F97,'PIB Municipios 2021'!$AD$8:$AD$132)+SUMIF('PIB Municipios 2021'!$F$8:$F$132,$F97,'PIB Municipios 2021'!$AE$8:$AE$132)+SUMIF('PIB Municipios 2021'!$F$8:$F$132,$F97,'PIB Municipios 2021'!$AF$8:$AF$132)+SUMIF('PIB Municipios 2021'!$F$8:$F$132,$F97,'PIB Municipios 2021'!$AJ$8:$AJ$132)+SUMIF('PIB Municipios 2021'!$F$8:$F$132,$F97,'PIB Municipios 2021'!$AM$8:$AM$132)</f>
        <v>3128.6299461425865</v>
      </c>
      <c r="K97" s="15">
        <f t="shared" si="2"/>
        <v>4647.6981138008732</v>
      </c>
      <c r="L97" s="251">
        <f t="shared" si="3"/>
        <v>2.895005315351987E-2</v>
      </c>
      <c r="Z97" s="147"/>
      <c r="AA97" s="148"/>
      <c r="AB97" s="147"/>
      <c r="AC97" s="171"/>
      <c r="AD97" s="171"/>
    </row>
    <row r="98" spans="1:30" x14ac:dyDescent="0.25">
      <c r="A98" s="18" t="s">
        <v>17</v>
      </c>
      <c r="B98" s="154" t="s">
        <v>7</v>
      </c>
      <c r="C98" s="73" t="s">
        <v>61</v>
      </c>
      <c r="D98" s="157" t="s">
        <v>37</v>
      </c>
      <c r="E98" s="170" t="s">
        <v>443</v>
      </c>
      <c r="F98" s="156" t="s">
        <v>159</v>
      </c>
      <c r="G98" s="155" t="s">
        <v>285</v>
      </c>
      <c r="H98" s="15">
        <f>SUMIF('PIB Municipios 2021'!$F$8:$F$132,$F98,'PIB Municipios 2021'!$M$8:$M$132)+SUMIF('PIB Municipios 2021'!$F$8:$F$132,$F98,'PIB Municipios 2021'!$R$8:$R$132)</f>
        <v>159.73060656456434</v>
      </c>
      <c r="I98" s="15">
        <f>SUMIF('PIB Municipios 2021'!$F$8:$F$132,$F98,'PIB Municipios 2021'!$S$8:$S$132)+SUMIF('PIB Municipios 2021'!$F$8:$F$132,$F98,'PIB Municipios 2021'!$Y$8:$Y$132)</f>
        <v>32.92191786756765</v>
      </c>
      <c r="J98" s="15">
        <f>SUMIF('PIB Municipios 2021'!$F$8:$F$132,$F98,'PIB Municipios 2021'!$V$8:$V$132)+SUMIF('PIB Municipios 2021'!$F$8:$F$132,$F98,'PIB Municipios 2021'!$AB$8:$AB$132)+SUMIF('PIB Municipios 2021'!$F$8:$F$132,$F98,'PIB Municipios 2021'!$AC$8:$AC$132)+SUMIF('PIB Municipios 2021'!$F$8:$F$132,$F98,'PIB Municipios 2021'!$AD$8:$AD$132)+SUMIF('PIB Municipios 2021'!$F$8:$F$132,$F98,'PIB Municipios 2021'!$AE$8:$AE$132)+SUMIF('PIB Municipios 2021'!$F$8:$F$132,$F98,'PIB Municipios 2021'!$AF$8:$AF$132)+SUMIF('PIB Municipios 2021'!$F$8:$F$132,$F98,'PIB Municipios 2021'!$AJ$8:$AJ$132)+SUMIF('PIB Municipios 2021'!$F$8:$F$132,$F98,'PIB Municipios 2021'!$AM$8:$AM$132)</f>
        <v>188.4126479901833</v>
      </c>
      <c r="K98" s="15">
        <f t="shared" si="2"/>
        <v>381.0651724223153</v>
      </c>
      <c r="L98" s="251">
        <f t="shared" si="3"/>
        <v>2.3736173749803694E-3</v>
      </c>
      <c r="Z98" s="147"/>
      <c r="AA98" s="148"/>
      <c r="AB98" s="147"/>
      <c r="AC98" s="171"/>
      <c r="AD98" s="171"/>
    </row>
    <row r="99" spans="1:30" x14ac:dyDescent="0.25">
      <c r="A99" s="20" t="s">
        <v>18</v>
      </c>
      <c r="B99" s="154" t="s">
        <v>8</v>
      </c>
      <c r="C99" s="74" t="s">
        <v>62</v>
      </c>
      <c r="D99" s="157" t="s">
        <v>38</v>
      </c>
      <c r="E99" s="170" t="s">
        <v>441</v>
      </c>
      <c r="F99" s="156" t="s">
        <v>160</v>
      </c>
      <c r="G99" s="155" t="s">
        <v>286</v>
      </c>
      <c r="H99" s="15">
        <f>SUMIF('PIB Municipios 2021'!$F$8:$F$132,$F99,'PIB Municipios 2021'!$M$8:$M$132)+SUMIF('PIB Municipios 2021'!$F$8:$F$132,$F99,'PIB Municipios 2021'!$R$8:$R$132)</f>
        <v>43.458512978482219</v>
      </c>
      <c r="I99" s="15">
        <f>SUMIF('PIB Municipios 2021'!$F$8:$F$132,$F99,'PIB Municipios 2021'!$S$8:$S$132)+SUMIF('PIB Municipios 2021'!$F$8:$F$132,$F99,'PIB Municipios 2021'!$Y$8:$Y$132)</f>
        <v>178.95493086644055</v>
      </c>
      <c r="J99" s="15">
        <f>SUMIF('PIB Municipios 2021'!$F$8:$F$132,$F99,'PIB Municipios 2021'!$V$8:$V$132)+SUMIF('PIB Municipios 2021'!$F$8:$F$132,$F99,'PIB Municipios 2021'!$AB$8:$AB$132)+SUMIF('PIB Municipios 2021'!$F$8:$F$132,$F99,'PIB Municipios 2021'!$AC$8:$AC$132)+SUMIF('PIB Municipios 2021'!$F$8:$F$132,$F99,'PIB Municipios 2021'!$AD$8:$AD$132)+SUMIF('PIB Municipios 2021'!$F$8:$F$132,$F99,'PIB Municipios 2021'!$AE$8:$AE$132)+SUMIF('PIB Municipios 2021'!$F$8:$F$132,$F99,'PIB Municipios 2021'!$AF$8:$AF$132)+SUMIF('PIB Municipios 2021'!$F$8:$F$132,$F99,'PIB Municipios 2021'!$AJ$8:$AJ$132)+SUMIF('PIB Municipios 2021'!$F$8:$F$132,$F99,'PIB Municipios 2021'!$AM$8:$AM$132)</f>
        <v>347.24087530588292</v>
      </c>
      <c r="K99" s="15">
        <f t="shared" si="2"/>
        <v>569.65431915080569</v>
      </c>
      <c r="L99" s="251">
        <f t="shared" si="3"/>
        <v>3.548320569612315E-3</v>
      </c>
      <c r="Z99" s="147"/>
      <c r="AA99" s="148"/>
      <c r="AB99" s="147"/>
      <c r="AC99" s="171"/>
      <c r="AD99" s="171"/>
    </row>
    <row r="100" spans="1:30" x14ac:dyDescent="0.25">
      <c r="A100" s="20" t="s">
        <v>18</v>
      </c>
      <c r="B100" s="154" t="s">
        <v>8</v>
      </c>
      <c r="C100" s="74" t="s">
        <v>62</v>
      </c>
      <c r="D100" s="157" t="s">
        <v>38</v>
      </c>
      <c r="E100" s="170" t="s">
        <v>441</v>
      </c>
      <c r="F100" s="156" t="s">
        <v>161</v>
      </c>
      <c r="G100" s="155" t="s">
        <v>287</v>
      </c>
      <c r="H100" s="15">
        <f>SUMIF('PIB Municipios 2021'!$F$8:$F$132,$F100,'PIB Municipios 2021'!$M$8:$M$132)+SUMIF('PIB Municipios 2021'!$F$8:$F$132,$F100,'PIB Municipios 2021'!$R$8:$R$132)</f>
        <v>69.197459415046978</v>
      </c>
      <c r="I100" s="15">
        <f>SUMIF('PIB Municipios 2021'!$F$8:$F$132,$F100,'PIB Municipios 2021'!$S$8:$S$132)+SUMIF('PIB Municipios 2021'!$F$8:$F$132,$F100,'PIB Municipios 2021'!$Y$8:$Y$132)</f>
        <v>27.265433356392485</v>
      </c>
      <c r="J100" s="15">
        <f>SUMIF('PIB Municipios 2021'!$F$8:$F$132,$F100,'PIB Municipios 2021'!$V$8:$V$132)+SUMIF('PIB Municipios 2021'!$F$8:$F$132,$F100,'PIB Municipios 2021'!$AB$8:$AB$132)+SUMIF('PIB Municipios 2021'!$F$8:$F$132,$F100,'PIB Municipios 2021'!$AC$8:$AC$132)+SUMIF('PIB Municipios 2021'!$F$8:$F$132,$F100,'PIB Municipios 2021'!$AD$8:$AD$132)+SUMIF('PIB Municipios 2021'!$F$8:$F$132,$F100,'PIB Municipios 2021'!$AE$8:$AE$132)+SUMIF('PIB Municipios 2021'!$F$8:$F$132,$F100,'PIB Municipios 2021'!$AF$8:$AF$132)+SUMIF('PIB Municipios 2021'!$F$8:$F$132,$F100,'PIB Municipios 2021'!$AJ$8:$AJ$132)+SUMIF('PIB Municipios 2021'!$F$8:$F$132,$F100,'PIB Municipios 2021'!$AM$8:$AM$132)</f>
        <v>46.557075677546386</v>
      </c>
      <c r="K100" s="15">
        <f t="shared" si="2"/>
        <v>143.01996844898585</v>
      </c>
      <c r="L100" s="251">
        <f t="shared" si="3"/>
        <v>8.9085727756677371E-4</v>
      </c>
      <c r="Z100" s="147"/>
      <c r="AA100" s="148"/>
      <c r="AB100" s="147"/>
      <c r="AC100" s="171"/>
      <c r="AD100" s="171"/>
    </row>
    <row r="101" spans="1:30" x14ac:dyDescent="0.25">
      <c r="A101" s="20" t="s">
        <v>18</v>
      </c>
      <c r="B101" s="154" t="s">
        <v>8</v>
      </c>
      <c r="C101" s="74" t="s">
        <v>62</v>
      </c>
      <c r="D101" s="157" t="s">
        <v>38</v>
      </c>
      <c r="E101" s="170" t="s">
        <v>444</v>
      </c>
      <c r="F101" s="156" t="s">
        <v>162</v>
      </c>
      <c r="G101" s="155" t="s">
        <v>288</v>
      </c>
      <c r="H101" s="15">
        <f>SUMIF('PIB Municipios 2021'!$F$8:$F$132,$F101,'PIB Municipios 2021'!$M$8:$M$132)+SUMIF('PIB Municipios 2021'!$F$8:$F$132,$F101,'PIB Municipios 2021'!$R$8:$R$132)</f>
        <v>146.5995069168282</v>
      </c>
      <c r="I101" s="15">
        <f>SUMIF('PIB Municipios 2021'!$F$8:$F$132,$F101,'PIB Municipios 2021'!$S$8:$S$132)+SUMIF('PIB Municipios 2021'!$F$8:$F$132,$F101,'PIB Municipios 2021'!$Y$8:$Y$132)</f>
        <v>32.581316816864813</v>
      </c>
      <c r="J101" s="15">
        <f>SUMIF('PIB Municipios 2021'!$F$8:$F$132,$F101,'PIB Municipios 2021'!$V$8:$V$132)+SUMIF('PIB Municipios 2021'!$F$8:$F$132,$F101,'PIB Municipios 2021'!$AB$8:$AB$132)+SUMIF('PIB Municipios 2021'!$F$8:$F$132,$F101,'PIB Municipios 2021'!$AC$8:$AC$132)+SUMIF('PIB Municipios 2021'!$F$8:$F$132,$F101,'PIB Municipios 2021'!$AD$8:$AD$132)+SUMIF('PIB Municipios 2021'!$F$8:$F$132,$F101,'PIB Municipios 2021'!$AE$8:$AE$132)+SUMIF('PIB Municipios 2021'!$F$8:$F$132,$F101,'PIB Municipios 2021'!$AF$8:$AF$132)+SUMIF('PIB Municipios 2021'!$F$8:$F$132,$F101,'PIB Municipios 2021'!$AJ$8:$AJ$132)+SUMIF('PIB Municipios 2021'!$F$8:$F$132,$F101,'PIB Municipios 2021'!$AM$8:$AM$132)</f>
        <v>190.25802562735151</v>
      </c>
      <c r="K101" s="15">
        <f t="shared" si="2"/>
        <v>369.4388493610445</v>
      </c>
      <c r="L101" s="251">
        <f t="shared" si="3"/>
        <v>2.301198155323151E-3</v>
      </c>
      <c r="Z101" s="147"/>
      <c r="AA101" s="148"/>
      <c r="AB101" s="147"/>
      <c r="AC101" s="171"/>
      <c r="AD101" s="171"/>
    </row>
    <row r="102" spans="1:30" x14ac:dyDescent="0.25">
      <c r="A102" s="20" t="s">
        <v>18</v>
      </c>
      <c r="B102" s="154" t="s">
        <v>8</v>
      </c>
      <c r="C102" s="74" t="s">
        <v>62</v>
      </c>
      <c r="D102" s="157" t="s">
        <v>38</v>
      </c>
      <c r="E102" s="170" t="s">
        <v>444</v>
      </c>
      <c r="F102" s="156" t="s">
        <v>163</v>
      </c>
      <c r="G102" s="155" t="s">
        <v>289</v>
      </c>
      <c r="H102" s="15">
        <f>SUMIF('PIB Municipios 2021'!$F$8:$F$132,$F102,'PIB Municipios 2021'!$M$8:$M$132)+SUMIF('PIB Municipios 2021'!$F$8:$F$132,$F102,'PIB Municipios 2021'!$R$8:$R$132)</f>
        <v>49.745783548574174</v>
      </c>
      <c r="I102" s="15">
        <f>SUMIF('PIB Municipios 2021'!$F$8:$F$132,$F102,'PIB Municipios 2021'!$S$8:$S$132)+SUMIF('PIB Municipios 2021'!$F$8:$F$132,$F102,'PIB Municipios 2021'!$Y$8:$Y$132)</f>
        <v>42.615955745993347</v>
      </c>
      <c r="J102" s="15">
        <f>SUMIF('PIB Municipios 2021'!$F$8:$F$132,$F102,'PIB Municipios 2021'!$V$8:$V$132)+SUMIF('PIB Municipios 2021'!$F$8:$F$132,$F102,'PIB Municipios 2021'!$AB$8:$AB$132)+SUMIF('PIB Municipios 2021'!$F$8:$F$132,$F102,'PIB Municipios 2021'!$AC$8:$AC$132)+SUMIF('PIB Municipios 2021'!$F$8:$F$132,$F102,'PIB Municipios 2021'!$AD$8:$AD$132)+SUMIF('PIB Municipios 2021'!$F$8:$F$132,$F102,'PIB Municipios 2021'!$AE$8:$AE$132)+SUMIF('PIB Municipios 2021'!$F$8:$F$132,$F102,'PIB Municipios 2021'!$AF$8:$AF$132)+SUMIF('PIB Municipios 2021'!$F$8:$F$132,$F102,'PIB Municipios 2021'!$AJ$8:$AJ$132)+SUMIF('PIB Municipios 2021'!$F$8:$F$132,$F102,'PIB Municipios 2021'!$AM$8:$AM$132)</f>
        <v>140.69087902478367</v>
      </c>
      <c r="K102" s="15">
        <f t="shared" si="2"/>
        <v>233.05261831935118</v>
      </c>
      <c r="L102" s="251">
        <f t="shared" si="3"/>
        <v>1.4516617737881888E-3</v>
      </c>
      <c r="Z102" s="147"/>
      <c r="AA102" s="148"/>
      <c r="AB102" s="147"/>
      <c r="AC102" s="171"/>
      <c r="AD102" s="171"/>
    </row>
    <row r="103" spans="1:30" x14ac:dyDescent="0.25">
      <c r="A103" s="20" t="s">
        <v>18</v>
      </c>
      <c r="B103" s="154" t="s">
        <v>8</v>
      </c>
      <c r="C103" s="74" t="s">
        <v>62</v>
      </c>
      <c r="D103" s="157" t="s">
        <v>38</v>
      </c>
      <c r="E103" s="170" t="s">
        <v>441</v>
      </c>
      <c r="F103" s="156" t="s">
        <v>164</v>
      </c>
      <c r="G103" s="155" t="s">
        <v>290</v>
      </c>
      <c r="H103" s="15">
        <f>SUMIF('PIB Municipios 2021'!$F$8:$F$132,$F103,'PIB Municipios 2021'!$M$8:$M$132)+SUMIF('PIB Municipios 2021'!$F$8:$F$132,$F103,'PIB Municipios 2021'!$R$8:$R$132)</f>
        <v>37.083577523489964</v>
      </c>
      <c r="I103" s="15">
        <f>SUMIF('PIB Municipios 2021'!$F$8:$F$132,$F103,'PIB Municipios 2021'!$S$8:$S$132)+SUMIF('PIB Municipios 2021'!$F$8:$F$132,$F103,'PIB Municipios 2021'!$Y$8:$Y$132)</f>
        <v>47.546062772117423</v>
      </c>
      <c r="J103" s="15">
        <f>SUMIF('PIB Municipios 2021'!$F$8:$F$132,$F103,'PIB Municipios 2021'!$V$8:$V$132)+SUMIF('PIB Municipios 2021'!$F$8:$F$132,$F103,'PIB Municipios 2021'!$AB$8:$AB$132)+SUMIF('PIB Municipios 2021'!$F$8:$F$132,$F103,'PIB Municipios 2021'!$AC$8:$AC$132)+SUMIF('PIB Municipios 2021'!$F$8:$F$132,$F103,'PIB Municipios 2021'!$AD$8:$AD$132)+SUMIF('PIB Municipios 2021'!$F$8:$F$132,$F103,'PIB Municipios 2021'!$AE$8:$AE$132)+SUMIF('PIB Municipios 2021'!$F$8:$F$132,$F103,'PIB Municipios 2021'!$AF$8:$AF$132)+SUMIF('PIB Municipios 2021'!$F$8:$F$132,$F103,'PIB Municipios 2021'!$AJ$8:$AJ$132)+SUMIF('PIB Municipios 2021'!$F$8:$F$132,$F103,'PIB Municipios 2021'!$AM$8:$AM$132)</f>
        <v>80.03690900703279</v>
      </c>
      <c r="K103" s="15">
        <f t="shared" si="2"/>
        <v>164.66654930264019</v>
      </c>
      <c r="L103" s="251">
        <f t="shared" si="3"/>
        <v>1.0256916947257596E-3</v>
      </c>
      <c r="Z103" s="147"/>
      <c r="AA103" s="148"/>
      <c r="AB103" s="147"/>
      <c r="AC103" s="171"/>
      <c r="AD103" s="171"/>
    </row>
    <row r="104" spans="1:30" x14ac:dyDescent="0.25">
      <c r="A104" s="20" t="s">
        <v>18</v>
      </c>
      <c r="B104" s="154" t="s">
        <v>8</v>
      </c>
      <c r="C104" s="74" t="s">
        <v>63</v>
      </c>
      <c r="D104" s="157" t="s">
        <v>39</v>
      </c>
      <c r="E104" s="170" t="s">
        <v>445</v>
      </c>
      <c r="F104" s="156" t="s">
        <v>165</v>
      </c>
      <c r="G104" s="155" t="s">
        <v>291</v>
      </c>
      <c r="H104" s="15">
        <f>SUMIF('PIB Municipios 2021'!$F$8:$F$132,$F104,'PIB Municipios 2021'!$M$8:$M$132)+SUMIF('PIB Municipios 2021'!$F$8:$F$132,$F104,'PIB Municipios 2021'!$R$8:$R$132)</f>
        <v>166.2987521827645</v>
      </c>
      <c r="I104" s="15">
        <f>SUMIF('PIB Municipios 2021'!$F$8:$F$132,$F104,'PIB Municipios 2021'!$S$8:$S$132)+SUMIF('PIB Municipios 2021'!$F$8:$F$132,$F104,'PIB Municipios 2021'!$Y$8:$Y$132)</f>
        <v>22.385800753337605</v>
      </c>
      <c r="J104" s="15">
        <f>SUMIF('PIB Municipios 2021'!$F$8:$F$132,$F104,'PIB Municipios 2021'!$V$8:$V$132)+SUMIF('PIB Municipios 2021'!$F$8:$F$132,$F104,'PIB Municipios 2021'!$AB$8:$AB$132)+SUMIF('PIB Municipios 2021'!$F$8:$F$132,$F104,'PIB Municipios 2021'!$AC$8:$AC$132)+SUMIF('PIB Municipios 2021'!$F$8:$F$132,$F104,'PIB Municipios 2021'!$AD$8:$AD$132)+SUMIF('PIB Municipios 2021'!$F$8:$F$132,$F104,'PIB Municipios 2021'!$AE$8:$AE$132)+SUMIF('PIB Municipios 2021'!$F$8:$F$132,$F104,'PIB Municipios 2021'!$AF$8:$AF$132)+SUMIF('PIB Municipios 2021'!$F$8:$F$132,$F104,'PIB Municipios 2021'!$AJ$8:$AJ$132)+SUMIF('PIB Municipios 2021'!$F$8:$F$132,$F104,'PIB Municipios 2021'!$AM$8:$AM$132)</f>
        <v>392.35913819655917</v>
      </c>
      <c r="K104" s="15">
        <f t="shared" si="2"/>
        <v>581.04369113266125</v>
      </c>
      <c r="L104" s="251">
        <f t="shared" si="3"/>
        <v>3.6192638443660794E-3</v>
      </c>
      <c r="Z104" s="147"/>
      <c r="AA104" s="148"/>
      <c r="AB104" s="147"/>
      <c r="AC104" s="171"/>
      <c r="AD104" s="171"/>
    </row>
    <row r="105" spans="1:30" x14ac:dyDescent="0.25">
      <c r="A105" s="20" t="s">
        <v>18</v>
      </c>
      <c r="B105" s="154" t="s">
        <v>8</v>
      </c>
      <c r="C105" s="74" t="s">
        <v>63</v>
      </c>
      <c r="D105" s="157" t="s">
        <v>39</v>
      </c>
      <c r="E105" s="170" t="s">
        <v>445</v>
      </c>
      <c r="F105" s="156" t="s">
        <v>166</v>
      </c>
      <c r="G105" s="155" t="s">
        <v>292</v>
      </c>
      <c r="H105" s="15">
        <f>SUMIF('PIB Municipios 2021'!$F$8:$F$132,$F105,'PIB Municipios 2021'!$M$8:$M$132)+SUMIF('PIB Municipios 2021'!$F$8:$F$132,$F105,'PIB Municipios 2021'!$R$8:$R$132)</f>
        <v>80.77906548893057</v>
      </c>
      <c r="I105" s="15">
        <f>SUMIF('PIB Municipios 2021'!$F$8:$F$132,$F105,'PIB Municipios 2021'!$S$8:$S$132)+SUMIF('PIB Municipios 2021'!$F$8:$F$132,$F105,'PIB Municipios 2021'!$Y$8:$Y$132)</f>
        <v>12.757503528130428</v>
      </c>
      <c r="J105" s="15">
        <f>SUMIF('PIB Municipios 2021'!$F$8:$F$132,$F105,'PIB Municipios 2021'!$V$8:$V$132)+SUMIF('PIB Municipios 2021'!$F$8:$F$132,$F105,'PIB Municipios 2021'!$AB$8:$AB$132)+SUMIF('PIB Municipios 2021'!$F$8:$F$132,$F105,'PIB Municipios 2021'!$AC$8:$AC$132)+SUMIF('PIB Municipios 2021'!$F$8:$F$132,$F105,'PIB Municipios 2021'!$AD$8:$AD$132)+SUMIF('PIB Municipios 2021'!$F$8:$F$132,$F105,'PIB Municipios 2021'!$AE$8:$AE$132)+SUMIF('PIB Municipios 2021'!$F$8:$F$132,$F105,'PIB Municipios 2021'!$AF$8:$AF$132)+SUMIF('PIB Municipios 2021'!$F$8:$F$132,$F105,'PIB Municipios 2021'!$AJ$8:$AJ$132)+SUMIF('PIB Municipios 2021'!$F$8:$F$132,$F105,'PIB Municipios 2021'!$AM$8:$AM$132)</f>
        <v>78.4682901635761</v>
      </c>
      <c r="K105" s="15">
        <f t="shared" si="2"/>
        <v>172.00485918063708</v>
      </c>
      <c r="L105" s="251">
        <f t="shared" si="3"/>
        <v>1.0714013031863816E-3</v>
      </c>
      <c r="Z105" s="147"/>
      <c r="AA105" s="148"/>
      <c r="AB105" s="147"/>
      <c r="AC105" s="171"/>
      <c r="AD105" s="171"/>
    </row>
    <row r="106" spans="1:30" x14ac:dyDescent="0.25">
      <c r="A106" s="20" t="s">
        <v>18</v>
      </c>
      <c r="B106" s="154" t="s">
        <v>8</v>
      </c>
      <c r="C106" s="74" t="s">
        <v>63</v>
      </c>
      <c r="D106" s="157" t="s">
        <v>39</v>
      </c>
      <c r="E106" s="170" t="s">
        <v>445</v>
      </c>
      <c r="F106" s="156" t="s">
        <v>167</v>
      </c>
      <c r="G106" s="155" t="s">
        <v>293</v>
      </c>
      <c r="H106" s="15">
        <f>SUMIF('PIB Municipios 2021'!$F$8:$F$132,$F106,'PIB Municipios 2021'!$M$8:$M$132)+SUMIF('PIB Municipios 2021'!$F$8:$F$132,$F106,'PIB Municipios 2021'!$R$8:$R$132)</f>
        <v>90.595438323335642</v>
      </c>
      <c r="I106" s="15">
        <f>SUMIF('PIB Municipios 2021'!$F$8:$F$132,$F106,'PIB Municipios 2021'!$S$8:$S$132)+SUMIF('PIB Municipios 2021'!$F$8:$F$132,$F106,'PIB Municipios 2021'!$Y$8:$Y$132)</f>
        <v>86.400303557780575</v>
      </c>
      <c r="J106" s="15">
        <f>SUMIF('PIB Municipios 2021'!$F$8:$F$132,$F106,'PIB Municipios 2021'!$V$8:$V$132)+SUMIF('PIB Municipios 2021'!$F$8:$F$132,$F106,'PIB Municipios 2021'!$AB$8:$AB$132)+SUMIF('PIB Municipios 2021'!$F$8:$F$132,$F106,'PIB Municipios 2021'!$AC$8:$AC$132)+SUMIF('PIB Municipios 2021'!$F$8:$F$132,$F106,'PIB Municipios 2021'!$AD$8:$AD$132)+SUMIF('PIB Municipios 2021'!$F$8:$F$132,$F106,'PIB Municipios 2021'!$AE$8:$AE$132)+SUMIF('PIB Municipios 2021'!$F$8:$F$132,$F106,'PIB Municipios 2021'!$AF$8:$AF$132)+SUMIF('PIB Municipios 2021'!$F$8:$F$132,$F106,'PIB Municipios 2021'!$AJ$8:$AJ$132)+SUMIF('PIB Municipios 2021'!$F$8:$F$132,$F106,'PIB Municipios 2021'!$AM$8:$AM$132)</f>
        <v>288.69284056150696</v>
      </c>
      <c r="K106" s="15">
        <f t="shared" si="2"/>
        <v>465.68858244262316</v>
      </c>
      <c r="L106" s="251">
        <f t="shared" si="3"/>
        <v>2.9007282496831448E-3</v>
      </c>
      <c r="Z106" s="147"/>
      <c r="AA106" s="148"/>
      <c r="AB106" s="147"/>
      <c r="AC106" s="171"/>
      <c r="AD106" s="171"/>
    </row>
    <row r="107" spans="1:30" x14ac:dyDescent="0.25">
      <c r="A107" s="20" t="s">
        <v>18</v>
      </c>
      <c r="B107" s="154" t="s">
        <v>8</v>
      </c>
      <c r="C107" s="74" t="s">
        <v>63</v>
      </c>
      <c r="D107" s="157" t="s">
        <v>39</v>
      </c>
      <c r="E107" s="170" t="s">
        <v>445</v>
      </c>
      <c r="F107" s="156" t="s">
        <v>168</v>
      </c>
      <c r="G107" s="155" t="s">
        <v>294</v>
      </c>
      <c r="H107" s="15">
        <f>SUMIF('PIB Municipios 2021'!$F$8:$F$132,$F107,'PIB Municipios 2021'!$M$8:$M$132)+SUMIF('PIB Municipios 2021'!$F$8:$F$132,$F107,'PIB Municipios 2021'!$R$8:$R$132)</f>
        <v>37.11312248153888</v>
      </c>
      <c r="I107" s="15">
        <f>SUMIF('PIB Municipios 2021'!$F$8:$F$132,$F107,'PIB Municipios 2021'!$S$8:$S$132)+SUMIF('PIB Municipios 2021'!$F$8:$F$132,$F107,'PIB Municipios 2021'!$Y$8:$Y$132)</f>
        <v>10.020540911432345</v>
      </c>
      <c r="J107" s="15">
        <f>SUMIF('PIB Municipios 2021'!$F$8:$F$132,$F107,'PIB Municipios 2021'!$V$8:$V$132)+SUMIF('PIB Municipios 2021'!$F$8:$F$132,$F107,'PIB Municipios 2021'!$AB$8:$AB$132)+SUMIF('PIB Municipios 2021'!$F$8:$F$132,$F107,'PIB Municipios 2021'!$AC$8:$AC$132)+SUMIF('PIB Municipios 2021'!$F$8:$F$132,$F107,'PIB Municipios 2021'!$AD$8:$AD$132)+SUMIF('PIB Municipios 2021'!$F$8:$F$132,$F107,'PIB Municipios 2021'!$AE$8:$AE$132)+SUMIF('PIB Municipios 2021'!$F$8:$F$132,$F107,'PIB Municipios 2021'!$AF$8:$AF$132)+SUMIF('PIB Municipios 2021'!$F$8:$F$132,$F107,'PIB Municipios 2021'!$AJ$8:$AJ$132)+SUMIF('PIB Municipios 2021'!$F$8:$F$132,$F107,'PIB Municipios 2021'!$AM$8:$AM$132)</f>
        <v>51.368592046084885</v>
      </c>
      <c r="K107" s="15">
        <f t="shared" si="2"/>
        <v>98.502255439056114</v>
      </c>
      <c r="L107" s="251">
        <f t="shared" si="3"/>
        <v>6.1356083396092167E-4</v>
      </c>
      <c r="Z107" s="147"/>
      <c r="AA107" s="148"/>
      <c r="AB107" s="147"/>
      <c r="AC107" s="171"/>
      <c r="AD107" s="171"/>
    </row>
    <row r="108" spans="1:30" x14ac:dyDescent="0.25">
      <c r="A108" s="20" t="s">
        <v>18</v>
      </c>
      <c r="B108" s="154" t="s">
        <v>8</v>
      </c>
      <c r="C108" s="74" t="s">
        <v>63</v>
      </c>
      <c r="D108" s="157" t="s">
        <v>39</v>
      </c>
      <c r="E108" s="170" t="s">
        <v>445</v>
      </c>
      <c r="F108" s="156" t="s">
        <v>169</v>
      </c>
      <c r="G108" s="155" t="s">
        <v>295</v>
      </c>
      <c r="H108" s="15">
        <f>SUMIF('PIB Municipios 2021'!$F$8:$F$132,$F108,'PIB Municipios 2021'!$M$8:$M$132)+SUMIF('PIB Municipios 2021'!$F$8:$F$132,$F108,'PIB Municipios 2021'!$R$8:$R$132)</f>
        <v>63.591506191014574</v>
      </c>
      <c r="I108" s="15">
        <f>SUMIF('PIB Municipios 2021'!$F$8:$F$132,$F108,'PIB Municipios 2021'!$S$8:$S$132)+SUMIF('PIB Municipios 2021'!$F$8:$F$132,$F108,'PIB Municipios 2021'!$Y$8:$Y$132)</f>
        <v>40.146496938233582</v>
      </c>
      <c r="J108" s="15">
        <f>SUMIF('PIB Municipios 2021'!$F$8:$F$132,$F108,'PIB Municipios 2021'!$V$8:$V$132)+SUMIF('PIB Municipios 2021'!$F$8:$F$132,$F108,'PIB Municipios 2021'!$AB$8:$AB$132)+SUMIF('PIB Municipios 2021'!$F$8:$F$132,$F108,'PIB Municipios 2021'!$AC$8:$AC$132)+SUMIF('PIB Municipios 2021'!$F$8:$F$132,$F108,'PIB Municipios 2021'!$AD$8:$AD$132)+SUMIF('PIB Municipios 2021'!$F$8:$F$132,$F108,'PIB Municipios 2021'!$AE$8:$AE$132)+SUMIF('PIB Municipios 2021'!$F$8:$F$132,$F108,'PIB Municipios 2021'!$AF$8:$AF$132)+SUMIF('PIB Municipios 2021'!$F$8:$F$132,$F108,'PIB Municipios 2021'!$AJ$8:$AJ$132)+SUMIF('PIB Municipios 2021'!$F$8:$F$132,$F108,'PIB Municipios 2021'!$AM$8:$AM$132)</f>
        <v>182.04127528454134</v>
      </c>
      <c r="K108" s="15">
        <f t="shared" si="2"/>
        <v>285.77927841378948</v>
      </c>
      <c r="L108" s="251">
        <f t="shared" si="3"/>
        <v>1.7800909391440356E-3</v>
      </c>
      <c r="Z108" s="147"/>
      <c r="AA108" s="148"/>
      <c r="AB108" s="147"/>
      <c r="AC108" s="171"/>
      <c r="AD108" s="171"/>
    </row>
    <row r="109" spans="1:30" x14ac:dyDescent="0.25">
      <c r="A109" s="20" t="s">
        <v>18</v>
      </c>
      <c r="B109" s="154" t="s">
        <v>8</v>
      </c>
      <c r="C109" s="74" t="s">
        <v>64</v>
      </c>
      <c r="D109" s="157" t="s">
        <v>40</v>
      </c>
      <c r="E109" s="170" t="s">
        <v>441</v>
      </c>
      <c r="F109" s="156" t="s">
        <v>170</v>
      </c>
      <c r="G109" s="155" t="s">
        <v>296</v>
      </c>
      <c r="H109" s="15">
        <f>SUMIF('PIB Municipios 2021'!$F$8:$F$132,$F109,'PIB Municipios 2021'!$M$8:$M$132)+SUMIF('PIB Municipios 2021'!$F$8:$F$132,$F109,'PIB Municipios 2021'!$R$8:$R$132)</f>
        <v>96.822551012878293</v>
      </c>
      <c r="I109" s="15">
        <f>SUMIF('PIB Municipios 2021'!$F$8:$F$132,$F109,'PIB Municipios 2021'!$S$8:$S$132)+SUMIF('PIB Municipios 2021'!$F$8:$F$132,$F109,'PIB Municipios 2021'!$Y$8:$Y$132)</f>
        <v>13.97507297769009</v>
      </c>
      <c r="J109" s="15">
        <f>SUMIF('PIB Municipios 2021'!$F$8:$F$132,$F109,'PIB Municipios 2021'!$V$8:$V$132)+SUMIF('PIB Municipios 2021'!$F$8:$F$132,$F109,'PIB Municipios 2021'!$AB$8:$AB$132)+SUMIF('PIB Municipios 2021'!$F$8:$F$132,$F109,'PIB Municipios 2021'!$AC$8:$AC$132)+SUMIF('PIB Municipios 2021'!$F$8:$F$132,$F109,'PIB Municipios 2021'!$AD$8:$AD$132)+SUMIF('PIB Municipios 2021'!$F$8:$F$132,$F109,'PIB Municipios 2021'!$AE$8:$AE$132)+SUMIF('PIB Municipios 2021'!$F$8:$F$132,$F109,'PIB Municipios 2021'!$AF$8:$AF$132)+SUMIF('PIB Municipios 2021'!$F$8:$F$132,$F109,'PIB Municipios 2021'!$AJ$8:$AJ$132)+SUMIF('PIB Municipios 2021'!$F$8:$F$132,$F109,'PIB Municipios 2021'!$AM$8:$AM$132)</f>
        <v>110.89524837542947</v>
      </c>
      <c r="K109" s="15">
        <f t="shared" si="2"/>
        <v>221.69287236599786</v>
      </c>
      <c r="L109" s="251">
        <f t="shared" si="3"/>
        <v>1.3809030366439823E-3</v>
      </c>
      <c r="Z109" s="147"/>
      <c r="AA109" s="148"/>
      <c r="AB109" s="147"/>
      <c r="AC109" s="171"/>
      <c r="AD109" s="171"/>
    </row>
    <row r="110" spans="1:30" x14ac:dyDescent="0.25">
      <c r="A110" s="20" t="s">
        <v>18</v>
      </c>
      <c r="B110" s="154" t="s">
        <v>8</v>
      </c>
      <c r="C110" s="74" t="s">
        <v>64</v>
      </c>
      <c r="D110" s="157" t="s">
        <v>40</v>
      </c>
      <c r="E110" s="170" t="s">
        <v>441</v>
      </c>
      <c r="F110" s="156" t="s">
        <v>171</v>
      </c>
      <c r="G110" s="155" t="s">
        <v>297</v>
      </c>
      <c r="H110" s="15">
        <f>SUMIF('PIB Municipios 2021'!$F$8:$F$132,$F110,'PIB Municipios 2021'!$M$8:$M$132)+SUMIF('PIB Municipios 2021'!$F$8:$F$132,$F110,'PIB Municipios 2021'!$R$8:$R$132)</f>
        <v>130.66750518992148</v>
      </c>
      <c r="I110" s="15">
        <f>SUMIF('PIB Municipios 2021'!$F$8:$F$132,$F110,'PIB Municipios 2021'!$S$8:$S$132)+SUMIF('PIB Municipios 2021'!$F$8:$F$132,$F110,'PIB Municipios 2021'!$Y$8:$Y$132)</f>
        <v>38.734004905225895</v>
      </c>
      <c r="J110" s="15">
        <f>SUMIF('PIB Municipios 2021'!$F$8:$F$132,$F110,'PIB Municipios 2021'!$V$8:$V$132)+SUMIF('PIB Municipios 2021'!$F$8:$F$132,$F110,'PIB Municipios 2021'!$AB$8:$AB$132)+SUMIF('PIB Municipios 2021'!$F$8:$F$132,$F110,'PIB Municipios 2021'!$AC$8:$AC$132)+SUMIF('PIB Municipios 2021'!$F$8:$F$132,$F110,'PIB Municipios 2021'!$AD$8:$AD$132)+SUMIF('PIB Municipios 2021'!$F$8:$F$132,$F110,'PIB Municipios 2021'!$AE$8:$AE$132)+SUMIF('PIB Municipios 2021'!$F$8:$F$132,$F110,'PIB Municipios 2021'!$AF$8:$AF$132)+SUMIF('PIB Municipios 2021'!$F$8:$F$132,$F110,'PIB Municipios 2021'!$AJ$8:$AJ$132)+SUMIF('PIB Municipios 2021'!$F$8:$F$132,$F110,'PIB Municipios 2021'!$AM$8:$AM$132)</f>
        <v>137.26389180469221</v>
      </c>
      <c r="K110" s="15">
        <f t="shared" si="2"/>
        <v>306.66540189983959</v>
      </c>
      <c r="L110" s="251">
        <f t="shared" si="3"/>
        <v>1.9101885423632873E-3</v>
      </c>
      <c r="Z110" s="147"/>
      <c r="AA110" s="148"/>
      <c r="AB110" s="147"/>
      <c r="AC110" s="171"/>
      <c r="AD110" s="171"/>
    </row>
    <row r="111" spans="1:30" x14ac:dyDescent="0.25">
      <c r="A111" s="20" t="s">
        <v>18</v>
      </c>
      <c r="B111" s="154" t="s">
        <v>8</v>
      </c>
      <c r="C111" s="74" t="s">
        <v>64</v>
      </c>
      <c r="D111" s="157" t="s">
        <v>40</v>
      </c>
      <c r="E111" s="170" t="s">
        <v>445</v>
      </c>
      <c r="F111" s="156" t="s">
        <v>172</v>
      </c>
      <c r="G111" s="155" t="s">
        <v>298</v>
      </c>
      <c r="H111" s="15">
        <f>SUMIF('PIB Municipios 2021'!$F$8:$F$132,$F111,'PIB Municipios 2021'!$M$8:$M$132)+SUMIF('PIB Municipios 2021'!$F$8:$F$132,$F111,'PIB Municipios 2021'!$R$8:$R$132)</f>
        <v>156.68275230974081</v>
      </c>
      <c r="I111" s="15">
        <f>SUMIF('PIB Municipios 2021'!$F$8:$F$132,$F111,'PIB Municipios 2021'!$S$8:$S$132)+SUMIF('PIB Municipios 2021'!$F$8:$F$132,$F111,'PIB Municipios 2021'!$Y$8:$Y$132)</f>
        <v>19.274892588455586</v>
      </c>
      <c r="J111" s="15">
        <f>SUMIF('PIB Municipios 2021'!$F$8:$F$132,$F111,'PIB Municipios 2021'!$V$8:$V$132)+SUMIF('PIB Municipios 2021'!$F$8:$F$132,$F111,'PIB Municipios 2021'!$AB$8:$AB$132)+SUMIF('PIB Municipios 2021'!$F$8:$F$132,$F111,'PIB Municipios 2021'!$AC$8:$AC$132)+SUMIF('PIB Municipios 2021'!$F$8:$F$132,$F111,'PIB Municipios 2021'!$AD$8:$AD$132)+SUMIF('PIB Municipios 2021'!$F$8:$F$132,$F111,'PIB Municipios 2021'!$AE$8:$AE$132)+SUMIF('PIB Municipios 2021'!$F$8:$F$132,$F111,'PIB Municipios 2021'!$AF$8:$AF$132)+SUMIF('PIB Municipios 2021'!$F$8:$F$132,$F111,'PIB Municipios 2021'!$AJ$8:$AJ$132)+SUMIF('PIB Municipios 2021'!$F$8:$F$132,$F111,'PIB Municipios 2021'!$AM$8:$AM$132)</f>
        <v>144.10279618201122</v>
      </c>
      <c r="K111" s="15">
        <f t="shared" si="2"/>
        <v>320.06044108020762</v>
      </c>
      <c r="L111" s="251">
        <f t="shared" si="3"/>
        <v>1.9936249202798391E-3</v>
      </c>
      <c r="Z111" s="147"/>
      <c r="AA111" s="148"/>
      <c r="AB111" s="147"/>
      <c r="AC111" s="171"/>
      <c r="AD111" s="171"/>
    </row>
    <row r="112" spans="1:30" x14ac:dyDescent="0.25">
      <c r="A112" s="20" t="s">
        <v>18</v>
      </c>
      <c r="B112" s="154" t="s">
        <v>8</v>
      </c>
      <c r="C112" s="74" t="s">
        <v>64</v>
      </c>
      <c r="D112" s="157" t="s">
        <v>40</v>
      </c>
      <c r="E112" s="170" t="s">
        <v>441</v>
      </c>
      <c r="F112" s="156" t="s">
        <v>173</v>
      </c>
      <c r="G112" s="155" t="s">
        <v>299</v>
      </c>
      <c r="H112" s="15">
        <f>SUMIF('PIB Municipios 2021'!$F$8:$F$132,$F112,'PIB Municipios 2021'!$M$8:$M$132)+SUMIF('PIB Municipios 2021'!$F$8:$F$132,$F112,'PIB Municipios 2021'!$R$8:$R$132)</f>
        <v>615.57009868159162</v>
      </c>
      <c r="I112" s="15">
        <f>SUMIF('PIB Municipios 2021'!$F$8:$F$132,$F112,'PIB Municipios 2021'!$S$8:$S$132)+SUMIF('PIB Municipios 2021'!$F$8:$F$132,$F112,'PIB Municipios 2021'!$Y$8:$Y$132)</f>
        <v>38.620437163134426</v>
      </c>
      <c r="J112" s="15">
        <f>SUMIF('PIB Municipios 2021'!$F$8:$F$132,$F112,'PIB Municipios 2021'!$V$8:$V$132)+SUMIF('PIB Municipios 2021'!$F$8:$F$132,$F112,'PIB Municipios 2021'!$AB$8:$AB$132)+SUMIF('PIB Municipios 2021'!$F$8:$F$132,$F112,'PIB Municipios 2021'!$AC$8:$AC$132)+SUMIF('PIB Municipios 2021'!$F$8:$F$132,$F112,'PIB Municipios 2021'!$AD$8:$AD$132)+SUMIF('PIB Municipios 2021'!$F$8:$F$132,$F112,'PIB Municipios 2021'!$AE$8:$AE$132)+SUMIF('PIB Municipios 2021'!$F$8:$F$132,$F112,'PIB Municipios 2021'!$AF$8:$AF$132)+SUMIF('PIB Municipios 2021'!$F$8:$F$132,$F112,'PIB Municipios 2021'!$AJ$8:$AJ$132)+SUMIF('PIB Municipios 2021'!$F$8:$F$132,$F112,'PIB Municipios 2021'!$AM$8:$AM$132)</f>
        <v>250.84729756978669</v>
      </c>
      <c r="K112" s="15">
        <f t="shared" si="2"/>
        <v>905.03783341451276</v>
      </c>
      <c r="L112" s="251">
        <f t="shared" si="3"/>
        <v>5.6373914014543423E-3</v>
      </c>
      <c r="Z112" s="147"/>
      <c r="AA112" s="148"/>
      <c r="AB112" s="147"/>
      <c r="AC112" s="171"/>
      <c r="AD112" s="171"/>
    </row>
    <row r="113" spans="1:30" x14ac:dyDescent="0.25">
      <c r="A113" s="20" t="s">
        <v>18</v>
      </c>
      <c r="B113" s="154" t="s">
        <v>8</v>
      </c>
      <c r="C113" s="74" t="s">
        <v>65</v>
      </c>
      <c r="D113" s="157" t="s">
        <v>41</v>
      </c>
      <c r="E113" s="170" t="s">
        <v>444</v>
      </c>
      <c r="F113" s="156" t="s">
        <v>174</v>
      </c>
      <c r="G113" s="155" t="s">
        <v>300</v>
      </c>
      <c r="H113" s="15">
        <f>SUMIF('PIB Municipios 2021'!$F$8:$F$132,$F113,'PIB Municipios 2021'!$M$8:$M$132)+SUMIF('PIB Municipios 2021'!$F$8:$F$132,$F113,'PIB Municipios 2021'!$R$8:$R$132)</f>
        <v>21.170202281228217</v>
      </c>
      <c r="I113" s="15">
        <f>SUMIF('PIB Municipios 2021'!$F$8:$F$132,$F113,'PIB Municipios 2021'!$S$8:$S$132)+SUMIF('PIB Municipios 2021'!$F$8:$F$132,$F113,'PIB Municipios 2021'!$Y$8:$Y$132)</f>
        <v>9.36212942598506</v>
      </c>
      <c r="J113" s="15">
        <f>SUMIF('PIB Municipios 2021'!$F$8:$F$132,$F113,'PIB Municipios 2021'!$V$8:$V$132)+SUMIF('PIB Municipios 2021'!$F$8:$F$132,$F113,'PIB Municipios 2021'!$AB$8:$AB$132)+SUMIF('PIB Municipios 2021'!$F$8:$F$132,$F113,'PIB Municipios 2021'!$AC$8:$AC$132)+SUMIF('PIB Municipios 2021'!$F$8:$F$132,$F113,'PIB Municipios 2021'!$AD$8:$AD$132)+SUMIF('PIB Municipios 2021'!$F$8:$F$132,$F113,'PIB Municipios 2021'!$AE$8:$AE$132)+SUMIF('PIB Municipios 2021'!$F$8:$F$132,$F113,'PIB Municipios 2021'!$AF$8:$AF$132)+SUMIF('PIB Municipios 2021'!$F$8:$F$132,$F113,'PIB Municipios 2021'!$AJ$8:$AJ$132)+SUMIF('PIB Municipios 2021'!$F$8:$F$132,$F113,'PIB Municipios 2021'!$AM$8:$AM$132)</f>
        <v>37.721913344433474</v>
      </c>
      <c r="K113" s="15">
        <f t="shared" si="2"/>
        <v>68.254245051646748</v>
      </c>
      <c r="L113" s="251">
        <f t="shared" si="3"/>
        <v>4.2514896058569663E-4</v>
      </c>
      <c r="Z113" s="147"/>
      <c r="AA113" s="148"/>
      <c r="AB113" s="147"/>
      <c r="AC113" s="171"/>
      <c r="AD113" s="171"/>
    </row>
    <row r="114" spans="1:30" x14ac:dyDescent="0.25">
      <c r="A114" s="20" t="s">
        <v>18</v>
      </c>
      <c r="B114" s="154" t="s">
        <v>8</v>
      </c>
      <c r="C114" s="74" t="s">
        <v>65</v>
      </c>
      <c r="D114" s="157" t="s">
        <v>41</v>
      </c>
      <c r="E114" s="170" t="s">
        <v>444</v>
      </c>
      <c r="F114" s="156" t="s">
        <v>175</v>
      </c>
      <c r="G114" s="155" t="s">
        <v>301</v>
      </c>
      <c r="H114" s="15">
        <f>SUMIF('PIB Municipios 2021'!$F$8:$F$132,$F114,'PIB Municipios 2021'!$M$8:$M$132)+SUMIF('PIB Municipios 2021'!$F$8:$F$132,$F114,'PIB Municipios 2021'!$R$8:$R$132)</f>
        <v>150.85398171938377</v>
      </c>
      <c r="I114" s="15">
        <f>SUMIF('PIB Municipios 2021'!$F$8:$F$132,$F114,'PIB Municipios 2021'!$S$8:$S$132)+SUMIF('PIB Municipios 2021'!$F$8:$F$132,$F114,'PIB Municipios 2021'!$Y$8:$Y$132)</f>
        <v>27.537093710513865</v>
      </c>
      <c r="J114" s="15">
        <f>SUMIF('PIB Municipios 2021'!$F$8:$F$132,$F114,'PIB Municipios 2021'!$V$8:$V$132)+SUMIF('PIB Municipios 2021'!$F$8:$F$132,$F114,'PIB Municipios 2021'!$AB$8:$AB$132)+SUMIF('PIB Municipios 2021'!$F$8:$F$132,$F114,'PIB Municipios 2021'!$AC$8:$AC$132)+SUMIF('PIB Municipios 2021'!$F$8:$F$132,$F114,'PIB Municipios 2021'!$AD$8:$AD$132)+SUMIF('PIB Municipios 2021'!$F$8:$F$132,$F114,'PIB Municipios 2021'!$AE$8:$AE$132)+SUMIF('PIB Municipios 2021'!$F$8:$F$132,$F114,'PIB Municipios 2021'!$AF$8:$AF$132)+SUMIF('PIB Municipios 2021'!$F$8:$F$132,$F114,'PIB Municipios 2021'!$AJ$8:$AJ$132)+SUMIF('PIB Municipios 2021'!$F$8:$F$132,$F114,'PIB Municipios 2021'!$AM$8:$AM$132)</f>
        <v>152.17472963782507</v>
      </c>
      <c r="K114" s="15">
        <f t="shared" si="2"/>
        <v>330.56580506772269</v>
      </c>
      <c r="L114" s="251">
        <f t="shared" si="3"/>
        <v>2.0590617964255918E-3</v>
      </c>
      <c r="Z114" s="147"/>
      <c r="AA114" s="148"/>
      <c r="AB114" s="147"/>
      <c r="AC114" s="171"/>
      <c r="AD114" s="171"/>
    </row>
    <row r="115" spans="1:30" x14ac:dyDescent="0.25">
      <c r="A115" s="20" t="s">
        <v>18</v>
      </c>
      <c r="B115" s="154" t="s">
        <v>8</v>
      </c>
      <c r="C115" s="74" t="s">
        <v>65</v>
      </c>
      <c r="D115" s="157" t="s">
        <v>41</v>
      </c>
      <c r="E115" s="170" t="s">
        <v>444</v>
      </c>
      <c r="F115" s="156" t="s">
        <v>176</v>
      </c>
      <c r="G115" s="155" t="s">
        <v>302</v>
      </c>
      <c r="H115" s="15">
        <f>SUMIF('PIB Municipios 2021'!$F$8:$F$132,$F115,'PIB Municipios 2021'!$M$8:$M$132)+SUMIF('PIB Municipios 2021'!$F$8:$F$132,$F115,'PIB Municipios 2021'!$R$8:$R$132)</f>
        <v>8.0309686253761896</v>
      </c>
      <c r="I115" s="15">
        <f>SUMIF('PIB Municipios 2021'!$F$8:$F$132,$F115,'PIB Municipios 2021'!$S$8:$S$132)+SUMIF('PIB Municipios 2021'!$F$8:$F$132,$F115,'PIB Municipios 2021'!$Y$8:$Y$132)</f>
        <v>13.625435246334073</v>
      </c>
      <c r="J115" s="15">
        <f>SUMIF('PIB Municipios 2021'!$F$8:$F$132,$F115,'PIB Municipios 2021'!$V$8:$V$132)+SUMIF('PIB Municipios 2021'!$F$8:$F$132,$F115,'PIB Municipios 2021'!$AB$8:$AB$132)+SUMIF('PIB Municipios 2021'!$F$8:$F$132,$F115,'PIB Municipios 2021'!$AC$8:$AC$132)+SUMIF('PIB Municipios 2021'!$F$8:$F$132,$F115,'PIB Municipios 2021'!$AD$8:$AD$132)+SUMIF('PIB Municipios 2021'!$F$8:$F$132,$F115,'PIB Municipios 2021'!$AE$8:$AE$132)+SUMIF('PIB Municipios 2021'!$F$8:$F$132,$F115,'PIB Municipios 2021'!$AF$8:$AF$132)+SUMIF('PIB Municipios 2021'!$F$8:$F$132,$F115,'PIB Municipios 2021'!$AJ$8:$AJ$132)+SUMIF('PIB Municipios 2021'!$F$8:$F$132,$F115,'PIB Municipios 2021'!$AM$8:$AM$132)</f>
        <v>111.81137076880128</v>
      </c>
      <c r="K115" s="15">
        <f t="shared" si="2"/>
        <v>133.46777464051155</v>
      </c>
      <c r="L115" s="251">
        <f t="shared" si="3"/>
        <v>8.3135760445614141E-4</v>
      </c>
      <c r="Z115" s="147"/>
      <c r="AA115" s="148"/>
      <c r="AB115" s="147"/>
      <c r="AC115" s="171"/>
      <c r="AD115" s="171"/>
    </row>
    <row r="116" spans="1:30" x14ac:dyDescent="0.25">
      <c r="A116" s="20" t="s">
        <v>18</v>
      </c>
      <c r="B116" s="154" t="s">
        <v>8</v>
      </c>
      <c r="C116" s="74" t="s">
        <v>65</v>
      </c>
      <c r="D116" s="157" t="s">
        <v>41</v>
      </c>
      <c r="E116" s="170" t="s">
        <v>444</v>
      </c>
      <c r="F116" s="156" t="s">
        <v>177</v>
      </c>
      <c r="G116" s="155" t="s">
        <v>303</v>
      </c>
      <c r="H116" s="15">
        <f>SUMIF('PIB Municipios 2021'!$F$8:$F$132,$F116,'PIB Municipios 2021'!$M$8:$M$132)+SUMIF('PIB Municipios 2021'!$F$8:$F$132,$F116,'PIB Municipios 2021'!$R$8:$R$132)</f>
        <v>17.004508081910846</v>
      </c>
      <c r="I116" s="15">
        <f>SUMIF('PIB Municipios 2021'!$F$8:$F$132,$F116,'PIB Municipios 2021'!$S$8:$S$132)+SUMIF('PIB Municipios 2021'!$F$8:$F$132,$F116,'PIB Municipios 2021'!$Y$8:$Y$132)</f>
        <v>11.992402223836606</v>
      </c>
      <c r="J116" s="15">
        <f>SUMIF('PIB Municipios 2021'!$F$8:$F$132,$F116,'PIB Municipios 2021'!$V$8:$V$132)+SUMIF('PIB Municipios 2021'!$F$8:$F$132,$F116,'PIB Municipios 2021'!$AB$8:$AB$132)+SUMIF('PIB Municipios 2021'!$F$8:$F$132,$F116,'PIB Municipios 2021'!$AC$8:$AC$132)+SUMIF('PIB Municipios 2021'!$F$8:$F$132,$F116,'PIB Municipios 2021'!$AD$8:$AD$132)+SUMIF('PIB Municipios 2021'!$F$8:$F$132,$F116,'PIB Municipios 2021'!$AE$8:$AE$132)+SUMIF('PIB Municipios 2021'!$F$8:$F$132,$F116,'PIB Municipios 2021'!$AF$8:$AF$132)+SUMIF('PIB Municipios 2021'!$F$8:$F$132,$F116,'PIB Municipios 2021'!$AJ$8:$AJ$132)+SUMIF('PIB Municipios 2021'!$F$8:$F$132,$F116,'PIB Municipios 2021'!$AM$8:$AM$132)</f>
        <v>53.783820073742845</v>
      </c>
      <c r="K116" s="15">
        <f t="shared" si="2"/>
        <v>82.780730379490294</v>
      </c>
      <c r="L116" s="251">
        <f t="shared" si="3"/>
        <v>5.1563300496158631E-4</v>
      </c>
      <c r="Z116" s="147"/>
      <c r="AA116" s="148"/>
      <c r="AB116" s="147"/>
      <c r="AC116" s="171"/>
      <c r="AD116" s="171"/>
    </row>
    <row r="117" spans="1:30" x14ac:dyDescent="0.25">
      <c r="A117" s="20" t="s">
        <v>18</v>
      </c>
      <c r="B117" s="154" t="s">
        <v>8</v>
      </c>
      <c r="C117" s="74" t="s">
        <v>65</v>
      </c>
      <c r="D117" s="157" t="s">
        <v>41</v>
      </c>
      <c r="E117" s="170" t="s">
        <v>444</v>
      </c>
      <c r="F117" s="156" t="s">
        <v>178</v>
      </c>
      <c r="G117" s="155" t="s">
        <v>304</v>
      </c>
      <c r="H117" s="15">
        <f>SUMIF('PIB Municipios 2021'!$F$8:$F$132,$F117,'PIB Municipios 2021'!$M$8:$M$132)+SUMIF('PIB Municipios 2021'!$F$8:$F$132,$F117,'PIB Municipios 2021'!$R$8:$R$132)</f>
        <v>31.60579772717664</v>
      </c>
      <c r="I117" s="15">
        <f>SUMIF('PIB Municipios 2021'!$F$8:$F$132,$F117,'PIB Municipios 2021'!$S$8:$S$132)+SUMIF('PIB Municipios 2021'!$F$8:$F$132,$F117,'PIB Municipios 2021'!$Y$8:$Y$132)</f>
        <v>10.61044803551634</v>
      </c>
      <c r="J117" s="15">
        <f>SUMIF('PIB Municipios 2021'!$F$8:$F$132,$F117,'PIB Municipios 2021'!$V$8:$V$132)+SUMIF('PIB Municipios 2021'!$F$8:$F$132,$F117,'PIB Municipios 2021'!$AB$8:$AB$132)+SUMIF('PIB Municipios 2021'!$F$8:$F$132,$F117,'PIB Municipios 2021'!$AC$8:$AC$132)+SUMIF('PIB Municipios 2021'!$F$8:$F$132,$F117,'PIB Municipios 2021'!$AD$8:$AD$132)+SUMIF('PIB Municipios 2021'!$F$8:$F$132,$F117,'PIB Municipios 2021'!$AE$8:$AE$132)+SUMIF('PIB Municipios 2021'!$F$8:$F$132,$F117,'PIB Municipios 2021'!$AF$8:$AF$132)+SUMIF('PIB Municipios 2021'!$F$8:$F$132,$F117,'PIB Municipios 2021'!$AJ$8:$AJ$132)+SUMIF('PIB Municipios 2021'!$F$8:$F$132,$F117,'PIB Municipios 2021'!$AM$8:$AM$132)</f>
        <v>61.75731489901473</v>
      </c>
      <c r="K117" s="15">
        <f t="shared" si="2"/>
        <v>103.97356066170771</v>
      </c>
      <c r="L117" s="251">
        <f t="shared" si="3"/>
        <v>6.4764105456401066E-4</v>
      </c>
      <c r="Z117" s="147"/>
      <c r="AA117" s="148"/>
      <c r="AB117" s="147"/>
      <c r="AC117" s="171"/>
      <c r="AD117" s="171"/>
    </row>
    <row r="118" spans="1:30" x14ac:dyDescent="0.25">
      <c r="A118" s="20" t="s">
        <v>18</v>
      </c>
      <c r="B118" s="154" t="s">
        <v>8</v>
      </c>
      <c r="C118" s="74" t="s">
        <v>65</v>
      </c>
      <c r="D118" s="157" t="s">
        <v>41</v>
      </c>
      <c r="E118" s="170" t="s">
        <v>444</v>
      </c>
      <c r="F118" s="156" t="s">
        <v>179</v>
      </c>
      <c r="G118" s="155" t="s">
        <v>305</v>
      </c>
      <c r="H118" s="15">
        <f>SUMIF('PIB Municipios 2021'!$F$8:$F$132,$F118,'PIB Municipios 2021'!$M$8:$M$132)+SUMIF('PIB Municipios 2021'!$F$8:$F$132,$F118,'PIB Municipios 2021'!$R$8:$R$132)</f>
        <v>58.66478172937996</v>
      </c>
      <c r="I118" s="15">
        <f>SUMIF('PIB Municipios 2021'!$F$8:$F$132,$F118,'PIB Municipios 2021'!$S$8:$S$132)+SUMIF('PIB Municipios 2021'!$F$8:$F$132,$F118,'PIB Municipios 2021'!$Y$8:$Y$132)</f>
        <v>42.25829837254966</v>
      </c>
      <c r="J118" s="15">
        <f>SUMIF('PIB Municipios 2021'!$F$8:$F$132,$F118,'PIB Municipios 2021'!$V$8:$V$132)+SUMIF('PIB Municipios 2021'!$F$8:$F$132,$F118,'PIB Municipios 2021'!$AB$8:$AB$132)+SUMIF('PIB Municipios 2021'!$F$8:$F$132,$F118,'PIB Municipios 2021'!$AC$8:$AC$132)+SUMIF('PIB Municipios 2021'!$F$8:$F$132,$F118,'PIB Municipios 2021'!$AD$8:$AD$132)+SUMIF('PIB Municipios 2021'!$F$8:$F$132,$F118,'PIB Municipios 2021'!$AE$8:$AE$132)+SUMIF('PIB Municipios 2021'!$F$8:$F$132,$F118,'PIB Municipios 2021'!$AF$8:$AF$132)+SUMIF('PIB Municipios 2021'!$F$8:$F$132,$F118,'PIB Municipios 2021'!$AJ$8:$AJ$132)+SUMIF('PIB Municipios 2021'!$F$8:$F$132,$F118,'PIB Municipios 2021'!$AM$8:$AM$132)</f>
        <v>224.02946536673528</v>
      </c>
      <c r="K118" s="15">
        <f t="shared" si="2"/>
        <v>324.95254546866488</v>
      </c>
      <c r="L118" s="251">
        <f t="shared" si="3"/>
        <v>2.0240973560126719E-3</v>
      </c>
      <c r="Z118" s="147"/>
      <c r="AA118" s="148"/>
      <c r="AB118" s="147"/>
      <c r="AC118" s="171"/>
      <c r="AD118" s="171"/>
    </row>
    <row r="119" spans="1:30" x14ac:dyDescent="0.25">
      <c r="A119" s="20" t="s">
        <v>18</v>
      </c>
      <c r="B119" s="154" t="s">
        <v>8</v>
      </c>
      <c r="C119" s="74" t="s">
        <v>65</v>
      </c>
      <c r="D119" s="157" t="s">
        <v>41</v>
      </c>
      <c r="E119" s="170" t="s">
        <v>444</v>
      </c>
      <c r="F119" s="156" t="s">
        <v>180</v>
      </c>
      <c r="G119" s="155" t="s">
        <v>306</v>
      </c>
      <c r="H119" s="15">
        <f>SUMIF('PIB Municipios 2021'!$F$8:$F$132,$F119,'PIB Municipios 2021'!$M$8:$M$132)+SUMIF('PIB Municipios 2021'!$F$8:$F$132,$F119,'PIB Municipios 2021'!$R$8:$R$132)</f>
        <v>94.313087873236483</v>
      </c>
      <c r="I119" s="15">
        <f>SUMIF('PIB Municipios 2021'!$F$8:$F$132,$F119,'PIB Municipios 2021'!$S$8:$S$132)+SUMIF('PIB Municipios 2021'!$F$8:$F$132,$F119,'PIB Municipios 2021'!$Y$8:$Y$132)</f>
        <v>15.744429863249991</v>
      </c>
      <c r="J119" s="15">
        <f>SUMIF('PIB Municipios 2021'!$F$8:$F$132,$F119,'PIB Municipios 2021'!$V$8:$V$132)+SUMIF('PIB Municipios 2021'!$F$8:$F$132,$F119,'PIB Municipios 2021'!$AB$8:$AB$132)+SUMIF('PIB Municipios 2021'!$F$8:$F$132,$F119,'PIB Municipios 2021'!$AC$8:$AC$132)+SUMIF('PIB Municipios 2021'!$F$8:$F$132,$F119,'PIB Municipios 2021'!$AD$8:$AD$132)+SUMIF('PIB Municipios 2021'!$F$8:$F$132,$F119,'PIB Municipios 2021'!$AE$8:$AE$132)+SUMIF('PIB Municipios 2021'!$F$8:$F$132,$F119,'PIB Municipios 2021'!$AF$8:$AF$132)+SUMIF('PIB Municipios 2021'!$F$8:$F$132,$F119,'PIB Municipios 2021'!$AJ$8:$AJ$132)+SUMIF('PIB Municipios 2021'!$F$8:$F$132,$F119,'PIB Municipios 2021'!$AM$8:$AM$132)</f>
        <v>155.161986316911</v>
      </c>
      <c r="K119" s="15">
        <f t="shared" si="2"/>
        <v>265.21950405339749</v>
      </c>
      <c r="L119" s="251">
        <f t="shared" si="3"/>
        <v>1.6520261324410536E-3</v>
      </c>
      <c r="Z119" s="147"/>
      <c r="AA119" s="148"/>
      <c r="AB119" s="147"/>
      <c r="AC119" s="171"/>
      <c r="AD119" s="171"/>
    </row>
    <row r="120" spans="1:30" x14ac:dyDescent="0.25">
      <c r="A120" s="20" t="s">
        <v>18</v>
      </c>
      <c r="B120" s="154" t="s">
        <v>8</v>
      </c>
      <c r="C120" s="74" t="s">
        <v>65</v>
      </c>
      <c r="D120" s="157" t="s">
        <v>41</v>
      </c>
      <c r="E120" s="170" t="s">
        <v>444</v>
      </c>
      <c r="F120" s="156" t="s">
        <v>181</v>
      </c>
      <c r="G120" s="155" t="s">
        <v>307</v>
      </c>
      <c r="H120" s="15">
        <f>SUMIF('PIB Municipios 2021'!$F$8:$F$132,$F120,'PIB Municipios 2021'!$M$8:$M$132)+SUMIF('PIB Municipios 2021'!$F$8:$F$132,$F120,'PIB Municipios 2021'!$R$8:$R$132)</f>
        <v>46.396334078148726</v>
      </c>
      <c r="I120" s="15">
        <f>SUMIF('PIB Municipios 2021'!$F$8:$F$132,$F120,'PIB Municipios 2021'!$S$8:$S$132)+SUMIF('PIB Municipios 2021'!$F$8:$F$132,$F120,'PIB Municipios 2021'!$Y$8:$Y$132)</f>
        <v>17.102988459109977</v>
      </c>
      <c r="J120" s="15">
        <f>SUMIF('PIB Municipios 2021'!$F$8:$F$132,$F120,'PIB Municipios 2021'!$V$8:$V$132)+SUMIF('PIB Municipios 2021'!$F$8:$F$132,$F120,'PIB Municipios 2021'!$AB$8:$AB$132)+SUMIF('PIB Municipios 2021'!$F$8:$F$132,$F120,'PIB Municipios 2021'!$AC$8:$AC$132)+SUMIF('PIB Municipios 2021'!$F$8:$F$132,$F120,'PIB Municipios 2021'!$AD$8:$AD$132)+SUMIF('PIB Municipios 2021'!$F$8:$F$132,$F120,'PIB Municipios 2021'!$AE$8:$AE$132)+SUMIF('PIB Municipios 2021'!$F$8:$F$132,$F120,'PIB Municipios 2021'!$AF$8:$AF$132)+SUMIF('PIB Municipios 2021'!$F$8:$F$132,$F120,'PIB Municipios 2021'!$AJ$8:$AJ$132)+SUMIF('PIB Municipios 2021'!$F$8:$F$132,$F120,'PIB Municipios 2021'!$AM$8:$AM$132)</f>
        <v>53.821387250670711</v>
      </c>
      <c r="K120" s="15">
        <f t="shared" si="2"/>
        <v>117.32070978792942</v>
      </c>
      <c r="L120" s="251">
        <f t="shared" si="3"/>
        <v>7.3077913005662853E-4</v>
      </c>
      <c r="Z120" s="147"/>
      <c r="AA120" s="148"/>
      <c r="AB120" s="147"/>
      <c r="AC120" s="171"/>
      <c r="AD120" s="171"/>
    </row>
    <row r="121" spans="1:30" x14ac:dyDescent="0.25">
      <c r="A121" s="20" t="s">
        <v>18</v>
      </c>
      <c r="B121" s="154" t="s">
        <v>8</v>
      </c>
      <c r="C121" s="74" t="s">
        <v>65</v>
      </c>
      <c r="D121" s="157" t="s">
        <v>41</v>
      </c>
      <c r="E121" s="170" t="s">
        <v>444</v>
      </c>
      <c r="F121" s="156" t="s">
        <v>182</v>
      </c>
      <c r="G121" s="155" t="s">
        <v>308</v>
      </c>
      <c r="H121" s="15">
        <f>SUMIF('PIB Municipios 2021'!$F$8:$F$132,$F121,'PIB Municipios 2021'!$M$8:$M$132)+SUMIF('PIB Municipios 2021'!$F$8:$F$132,$F121,'PIB Municipios 2021'!$R$8:$R$132)</f>
        <v>91.51817137086968</v>
      </c>
      <c r="I121" s="15">
        <f>SUMIF('PIB Municipios 2021'!$F$8:$F$132,$F121,'PIB Municipios 2021'!$S$8:$S$132)+SUMIF('PIB Municipios 2021'!$F$8:$F$132,$F121,'PIB Municipios 2021'!$Y$8:$Y$132)</f>
        <v>5.3932444799710701</v>
      </c>
      <c r="J121" s="15">
        <f>SUMIF('PIB Municipios 2021'!$F$8:$F$132,$F121,'PIB Municipios 2021'!$V$8:$V$132)+SUMIF('PIB Municipios 2021'!$F$8:$F$132,$F121,'PIB Municipios 2021'!$AB$8:$AB$132)+SUMIF('PIB Municipios 2021'!$F$8:$F$132,$F121,'PIB Municipios 2021'!$AC$8:$AC$132)+SUMIF('PIB Municipios 2021'!$F$8:$F$132,$F121,'PIB Municipios 2021'!$AD$8:$AD$132)+SUMIF('PIB Municipios 2021'!$F$8:$F$132,$F121,'PIB Municipios 2021'!$AE$8:$AE$132)+SUMIF('PIB Municipios 2021'!$F$8:$F$132,$F121,'PIB Municipios 2021'!$AF$8:$AF$132)+SUMIF('PIB Municipios 2021'!$F$8:$F$132,$F121,'PIB Municipios 2021'!$AJ$8:$AJ$132)+SUMIF('PIB Municipios 2021'!$F$8:$F$132,$F121,'PIB Municipios 2021'!$AM$8:$AM$132)</f>
        <v>52.05015017777842</v>
      </c>
      <c r="K121" s="15">
        <f t="shared" si="2"/>
        <v>148.96156602861919</v>
      </c>
      <c r="L121" s="251">
        <f t="shared" si="3"/>
        <v>9.278669028770849E-4</v>
      </c>
      <c r="Z121" s="147"/>
      <c r="AA121" s="148"/>
      <c r="AB121" s="147"/>
      <c r="AC121" s="171"/>
      <c r="AD121" s="171"/>
    </row>
    <row r="122" spans="1:30" x14ac:dyDescent="0.25">
      <c r="A122" s="20" t="s">
        <v>19</v>
      </c>
      <c r="B122" s="154" t="s">
        <v>9</v>
      </c>
      <c r="C122" s="74" t="s">
        <v>66</v>
      </c>
      <c r="D122" s="155" t="s">
        <v>21</v>
      </c>
      <c r="E122" s="170" t="s">
        <v>439</v>
      </c>
      <c r="F122" s="156" t="s">
        <v>183</v>
      </c>
      <c r="G122" s="155" t="s">
        <v>309</v>
      </c>
      <c r="H122" s="15">
        <f>SUMIF('PIB Municipios 2021'!$F$8:$F$132,$F122,'PIB Municipios 2021'!$M$8:$M$132)+SUMIF('PIB Municipios 2021'!$F$8:$F$132,$F122,'PIB Municipios 2021'!$R$8:$R$132)</f>
        <v>403.77108590016428</v>
      </c>
      <c r="I122" s="15">
        <f>SUMIF('PIB Municipios 2021'!$F$8:$F$132,$F122,'PIB Municipios 2021'!$S$8:$S$132)+SUMIF('PIB Municipios 2021'!$F$8:$F$132,$F122,'PIB Municipios 2021'!$Y$8:$Y$132)</f>
        <v>289.70620264825362</v>
      </c>
      <c r="J122" s="15">
        <f>SUMIF('PIB Municipios 2021'!$F$8:$F$132,$F122,'PIB Municipios 2021'!$V$8:$V$132)+SUMIF('PIB Municipios 2021'!$F$8:$F$132,$F122,'PIB Municipios 2021'!$AB$8:$AB$132)+SUMIF('PIB Municipios 2021'!$F$8:$F$132,$F122,'PIB Municipios 2021'!$AC$8:$AC$132)+SUMIF('PIB Municipios 2021'!$F$8:$F$132,$F122,'PIB Municipios 2021'!$AD$8:$AD$132)+SUMIF('PIB Municipios 2021'!$F$8:$F$132,$F122,'PIB Municipios 2021'!$AE$8:$AE$132)+SUMIF('PIB Municipios 2021'!$F$8:$F$132,$F122,'PIB Municipios 2021'!$AF$8:$AF$132)+SUMIF('PIB Municipios 2021'!$F$8:$F$132,$F122,'PIB Municipios 2021'!$AJ$8:$AJ$132)+SUMIF('PIB Municipios 2021'!$F$8:$F$132,$F122,'PIB Municipios 2021'!$AM$8:$AM$132)</f>
        <v>1663.9870636982637</v>
      </c>
      <c r="K122" s="15">
        <f t="shared" si="2"/>
        <v>2357.4643522466813</v>
      </c>
      <c r="L122" s="251">
        <f t="shared" si="3"/>
        <v>1.4684412936032138E-2</v>
      </c>
      <c r="Z122" s="147"/>
      <c r="AA122" s="148"/>
      <c r="AB122" s="147"/>
      <c r="AC122" s="171"/>
      <c r="AD122" s="171"/>
    </row>
    <row r="123" spans="1:30" x14ac:dyDescent="0.25">
      <c r="A123" s="20" t="s">
        <v>19</v>
      </c>
      <c r="B123" s="154" t="s">
        <v>9</v>
      </c>
      <c r="C123" s="74" t="s">
        <v>66</v>
      </c>
      <c r="D123" s="155" t="s">
        <v>21</v>
      </c>
      <c r="E123" s="170" t="s">
        <v>439</v>
      </c>
      <c r="F123" s="156" t="s">
        <v>184</v>
      </c>
      <c r="G123" s="155" t="s">
        <v>310</v>
      </c>
      <c r="H123" s="15">
        <f>SUMIF('PIB Municipios 2021'!$F$8:$F$132,$F123,'PIB Municipios 2021'!$M$8:$M$132)+SUMIF('PIB Municipios 2021'!$F$8:$F$132,$F123,'PIB Municipios 2021'!$R$8:$R$132)</f>
        <v>371.85212997008529</v>
      </c>
      <c r="I123" s="15">
        <f>SUMIF('PIB Municipios 2021'!$F$8:$F$132,$F123,'PIB Municipios 2021'!$S$8:$S$132)+SUMIF('PIB Municipios 2021'!$F$8:$F$132,$F123,'PIB Municipios 2021'!$Y$8:$Y$132)</f>
        <v>127.08429566887331</v>
      </c>
      <c r="J123" s="15">
        <f>SUMIF('PIB Municipios 2021'!$F$8:$F$132,$F123,'PIB Municipios 2021'!$V$8:$V$132)+SUMIF('PIB Municipios 2021'!$F$8:$F$132,$F123,'PIB Municipios 2021'!$AB$8:$AB$132)+SUMIF('PIB Municipios 2021'!$F$8:$F$132,$F123,'PIB Municipios 2021'!$AC$8:$AC$132)+SUMIF('PIB Municipios 2021'!$F$8:$F$132,$F123,'PIB Municipios 2021'!$AD$8:$AD$132)+SUMIF('PIB Municipios 2021'!$F$8:$F$132,$F123,'PIB Municipios 2021'!$AE$8:$AE$132)+SUMIF('PIB Municipios 2021'!$F$8:$F$132,$F123,'PIB Municipios 2021'!$AF$8:$AF$132)+SUMIF('PIB Municipios 2021'!$F$8:$F$132,$F123,'PIB Municipios 2021'!$AJ$8:$AJ$132)+SUMIF('PIB Municipios 2021'!$F$8:$F$132,$F123,'PIB Municipios 2021'!$AM$8:$AM$132)</f>
        <v>441.56540284371368</v>
      </c>
      <c r="K123" s="15">
        <f t="shared" si="2"/>
        <v>940.50182848267229</v>
      </c>
      <c r="L123" s="251">
        <f t="shared" si="3"/>
        <v>5.8582931289591356E-3</v>
      </c>
      <c r="Z123" s="1"/>
      <c r="AA123" s="148"/>
      <c r="AB123" s="1"/>
      <c r="AC123" s="171"/>
      <c r="AD123" s="171"/>
    </row>
    <row r="124" spans="1:30" x14ac:dyDescent="0.25">
      <c r="A124" s="20" t="s">
        <v>19</v>
      </c>
      <c r="B124" s="154" t="s">
        <v>9</v>
      </c>
      <c r="C124" s="74" t="s">
        <v>66</v>
      </c>
      <c r="D124" s="155" t="s">
        <v>21</v>
      </c>
      <c r="E124" s="170" t="s">
        <v>439</v>
      </c>
      <c r="F124" s="156" t="s">
        <v>185</v>
      </c>
      <c r="G124" s="155" t="s">
        <v>311</v>
      </c>
      <c r="H124" s="15">
        <f>SUMIF('PIB Municipios 2021'!$F$8:$F$132,$F124,'PIB Municipios 2021'!$M$8:$M$132)+SUMIF('PIB Municipios 2021'!$F$8:$F$132,$F124,'PIB Municipios 2021'!$R$8:$R$132)</f>
        <v>245.90261149764473</v>
      </c>
      <c r="I124" s="15">
        <f>SUMIF('PIB Municipios 2021'!$F$8:$F$132,$F124,'PIB Municipios 2021'!$S$8:$S$132)+SUMIF('PIB Municipios 2021'!$F$8:$F$132,$F124,'PIB Municipios 2021'!$Y$8:$Y$132)</f>
        <v>73.797728856394727</v>
      </c>
      <c r="J124" s="15">
        <f>SUMIF('PIB Municipios 2021'!$F$8:$F$132,$F124,'PIB Municipios 2021'!$V$8:$V$132)+SUMIF('PIB Municipios 2021'!$F$8:$F$132,$F124,'PIB Municipios 2021'!$AB$8:$AB$132)+SUMIF('PIB Municipios 2021'!$F$8:$F$132,$F124,'PIB Municipios 2021'!$AC$8:$AC$132)+SUMIF('PIB Municipios 2021'!$F$8:$F$132,$F124,'PIB Municipios 2021'!$AD$8:$AD$132)+SUMIF('PIB Municipios 2021'!$F$8:$F$132,$F124,'PIB Municipios 2021'!$AE$8:$AE$132)+SUMIF('PIB Municipios 2021'!$F$8:$F$132,$F124,'PIB Municipios 2021'!$AF$8:$AF$132)+SUMIF('PIB Municipios 2021'!$F$8:$F$132,$F124,'PIB Municipios 2021'!$AJ$8:$AJ$132)+SUMIF('PIB Municipios 2021'!$F$8:$F$132,$F124,'PIB Municipios 2021'!$AM$8:$AM$132)</f>
        <v>484.27264553595438</v>
      </c>
      <c r="K124" s="15">
        <f t="shared" si="2"/>
        <v>803.97298588999388</v>
      </c>
      <c r="L124" s="251">
        <f t="shared" si="3"/>
        <v>5.0078684341387071E-3</v>
      </c>
      <c r="Z124" s="147"/>
      <c r="AA124" s="148"/>
      <c r="AB124" s="147"/>
      <c r="AC124" s="171"/>
      <c r="AD124" s="171"/>
    </row>
    <row r="125" spans="1:30" x14ac:dyDescent="0.25">
      <c r="A125" s="20" t="s">
        <v>19</v>
      </c>
      <c r="B125" s="154" t="s">
        <v>9</v>
      </c>
      <c r="C125" s="74" t="s">
        <v>66</v>
      </c>
      <c r="D125" s="155" t="s">
        <v>21</v>
      </c>
      <c r="E125" s="170" t="s">
        <v>439</v>
      </c>
      <c r="F125" s="156" t="s">
        <v>186</v>
      </c>
      <c r="G125" s="155" t="s">
        <v>312</v>
      </c>
      <c r="H125" s="15">
        <f>SUMIF('PIB Municipios 2021'!$F$8:$F$132,$F125,'PIB Municipios 2021'!$M$8:$M$132)+SUMIF('PIB Municipios 2021'!$F$8:$F$132,$F125,'PIB Municipios 2021'!$R$8:$R$132)</f>
        <v>86.915279487724646</v>
      </c>
      <c r="I125" s="15">
        <f>SUMIF('PIB Municipios 2021'!$F$8:$F$132,$F125,'PIB Municipios 2021'!$S$8:$S$132)+SUMIF('PIB Municipios 2021'!$F$8:$F$132,$F125,'PIB Municipios 2021'!$Y$8:$Y$132)</f>
        <v>48.002853196621317</v>
      </c>
      <c r="J125" s="15">
        <f>SUMIF('PIB Municipios 2021'!$F$8:$F$132,$F125,'PIB Municipios 2021'!$V$8:$V$132)+SUMIF('PIB Municipios 2021'!$F$8:$F$132,$F125,'PIB Municipios 2021'!$AB$8:$AB$132)+SUMIF('PIB Municipios 2021'!$F$8:$F$132,$F125,'PIB Municipios 2021'!$AC$8:$AC$132)+SUMIF('PIB Municipios 2021'!$F$8:$F$132,$F125,'PIB Municipios 2021'!$AD$8:$AD$132)+SUMIF('PIB Municipios 2021'!$F$8:$F$132,$F125,'PIB Municipios 2021'!$AE$8:$AE$132)+SUMIF('PIB Municipios 2021'!$F$8:$F$132,$F125,'PIB Municipios 2021'!$AF$8:$AF$132)+SUMIF('PIB Municipios 2021'!$F$8:$F$132,$F125,'PIB Municipios 2021'!$AJ$8:$AJ$132)+SUMIF('PIB Municipios 2021'!$F$8:$F$132,$F125,'PIB Municipios 2021'!$AM$8:$AM$132)</f>
        <v>137.00508580467556</v>
      </c>
      <c r="K125" s="15">
        <f t="shared" si="2"/>
        <v>271.92321848902151</v>
      </c>
      <c r="L125" s="251">
        <f t="shared" si="3"/>
        <v>1.6937829084805846E-3</v>
      </c>
      <c r="Z125" s="147"/>
      <c r="AA125" s="148"/>
      <c r="AB125" s="147"/>
      <c r="AC125" s="171"/>
      <c r="AD125" s="171"/>
    </row>
    <row r="126" spans="1:30" x14ac:dyDescent="0.25">
      <c r="A126" s="20" t="s">
        <v>19</v>
      </c>
      <c r="B126" s="154" t="s">
        <v>9</v>
      </c>
      <c r="C126" s="74" t="s">
        <v>66</v>
      </c>
      <c r="D126" s="155" t="s">
        <v>21</v>
      </c>
      <c r="E126" s="170" t="s">
        <v>446</v>
      </c>
      <c r="F126" s="156" t="s">
        <v>187</v>
      </c>
      <c r="G126" s="155" t="s">
        <v>313</v>
      </c>
      <c r="H126" s="15">
        <f>SUMIF('PIB Municipios 2021'!$F$8:$F$132,$F126,'PIB Municipios 2021'!$M$8:$M$132)+SUMIF('PIB Municipios 2021'!$F$8:$F$132,$F126,'PIB Municipios 2021'!$R$8:$R$132)</f>
        <v>589.82547107304401</v>
      </c>
      <c r="I126" s="15">
        <f>SUMIF('PIB Municipios 2021'!$F$8:$F$132,$F126,'PIB Municipios 2021'!$S$8:$S$132)+SUMIF('PIB Municipios 2021'!$F$8:$F$132,$F126,'PIB Municipios 2021'!$Y$8:$Y$132)</f>
        <v>215.04028670363795</v>
      </c>
      <c r="J126" s="15">
        <f>SUMIF('PIB Municipios 2021'!$F$8:$F$132,$F126,'PIB Municipios 2021'!$V$8:$V$132)+SUMIF('PIB Municipios 2021'!$F$8:$F$132,$F126,'PIB Municipios 2021'!$AB$8:$AB$132)+SUMIF('PIB Municipios 2021'!$F$8:$F$132,$F126,'PIB Municipios 2021'!$AC$8:$AC$132)+SUMIF('PIB Municipios 2021'!$F$8:$F$132,$F126,'PIB Municipios 2021'!$AD$8:$AD$132)+SUMIF('PIB Municipios 2021'!$F$8:$F$132,$F126,'PIB Municipios 2021'!$AE$8:$AE$132)+SUMIF('PIB Municipios 2021'!$F$8:$F$132,$F126,'PIB Municipios 2021'!$AF$8:$AF$132)+SUMIF('PIB Municipios 2021'!$F$8:$F$132,$F126,'PIB Municipios 2021'!$AJ$8:$AJ$132)+SUMIF('PIB Municipios 2021'!$F$8:$F$132,$F126,'PIB Municipios 2021'!$AM$8:$AM$132)</f>
        <v>1324.5103631368233</v>
      </c>
      <c r="K126" s="15">
        <f t="shared" si="2"/>
        <v>2129.3761209135055</v>
      </c>
      <c r="L126" s="251">
        <f t="shared" si="3"/>
        <v>1.3263673839148817E-2</v>
      </c>
      <c r="Z126" s="147"/>
      <c r="AA126" s="148"/>
      <c r="AB126" s="147"/>
      <c r="AC126" s="171"/>
      <c r="AD126" s="171"/>
    </row>
    <row r="127" spans="1:30" x14ac:dyDescent="0.25">
      <c r="A127" s="20" t="s">
        <v>19</v>
      </c>
      <c r="B127" s="154" t="s">
        <v>9</v>
      </c>
      <c r="C127" s="74" t="s">
        <v>67</v>
      </c>
      <c r="D127" s="157" t="s">
        <v>5</v>
      </c>
      <c r="E127" s="170" t="s">
        <v>439</v>
      </c>
      <c r="F127" s="156" t="s">
        <v>188</v>
      </c>
      <c r="G127" s="155" t="s">
        <v>314</v>
      </c>
      <c r="H127" s="15">
        <f>SUMIF('PIB Municipios 2021'!$F$8:$F$132,$F127,'PIB Municipios 2021'!$M$8:$M$132)+SUMIF('PIB Municipios 2021'!$F$8:$F$132,$F127,'PIB Municipios 2021'!$R$8:$R$132)</f>
        <v>60.74627950744712</v>
      </c>
      <c r="I127" s="15">
        <f>SUMIF('PIB Municipios 2021'!$F$8:$F$132,$F127,'PIB Municipios 2021'!$S$8:$S$132)+SUMIF('PIB Municipios 2021'!$F$8:$F$132,$F127,'PIB Municipios 2021'!$Y$8:$Y$132)</f>
        <v>27.107736750004733</v>
      </c>
      <c r="J127" s="15">
        <f>SUMIF('PIB Municipios 2021'!$F$8:$F$132,$F127,'PIB Municipios 2021'!$V$8:$V$132)+SUMIF('PIB Municipios 2021'!$F$8:$F$132,$F127,'PIB Municipios 2021'!$AB$8:$AB$132)+SUMIF('PIB Municipios 2021'!$F$8:$F$132,$F127,'PIB Municipios 2021'!$AC$8:$AC$132)+SUMIF('PIB Municipios 2021'!$F$8:$F$132,$F127,'PIB Municipios 2021'!$AD$8:$AD$132)+SUMIF('PIB Municipios 2021'!$F$8:$F$132,$F127,'PIB Municipios 2021'!$AE$8:$AE$132)+SUMIF('PIB Municipios 2021'!$F$8:$F$132,$F127,'PIB Municipios 2021'!$AF$8:$AF$132)+SUMIF('PIB Municipios 2021'!$F$8:$F$132,$F127,'PIB Municipios 2021'!$AJ$8:$AJ$132)+SUMIF('PIB Municipios 2021'!$F$8:$F$132,$F127,'PIB Municipios 2021'!$AM$8:$AM$132)</f>
        <v>221.70293642105378</v>
      </c>
      <c r="K127" s="15">
        <f t="shared" si="2"/>
        <v>309.55695267850564</v>
      </c>
      <c r="L127" s="251">
        <f t="shared" si="3"/>
        <v>1.9281997269731297E-3</v>
      </c>
      <c r="Z127" s="147"/>
      <c r="AA127" s="148"/>
      <c r="AB127" s="147"/>
      <c r="AC127" s="171"/>
      <c r="AD127" s="171"/>
    </row>
    <row r="128" spans="1:30" x14ac:dyDescent="0.25">
      <c r="A128" s="20" t="s">
        <v>19</v>
      </c>
      <c r="B128" s="154" t="s">
        <v>9</v>
      </c>
      <c r="C128" s="74" t="s">
        <v>67</v>
      </c>
      <c r="D128" s="157" t="s">
        <v>5</v>
      </c>
      <c r="E128" s="170" t="s">
        <v>439</v>
      </c>
      <c r="F128" s="156" t="s">
        <v>189</v>
      </c>
      <c r="G128" s="155" t="s">
        <v>315</v>
      </c>
      <c r="H128" s="15">
        <f>SUMIF('PIB Municipios 2021'!$F$8:$F$132,$F128,'PIB Municipios 2021'!$M$8:$M$132)+SUMIF('PIB Municipios 2021'!$F$8:$F$132,$F128,'PIB Municipios 2021'!$R$8:$R$132)</f>
        <v>163.86163013762524</v>
      </c>
      <c r="I128" s="15">
        <f>SUMIF('PIB Municipios 2021'!$F$8:$F$132,$F128,'PIB Municipios 2021'!$S$8:$S$132)+SUMIF('PIB Municipios 2021'!$F$8:$F$132,$F128,'PIB Municipios 2021'!$Y$8:$Y$132)</f>
        <v>60.79214197847385</v>
      </c>
      <c r="J128" s="15">
        <f>SUMIF('PIB Municipios 2021'!$F$8:$F$132,$F128,'PIB Municipios 2021'!$V$8:$V$132)+SUMIF('PIB Municipios 2021'!$F$8:$F$132,$F128,'PIB Municipios 2021'!$AB$8:$AB$132)+SUMIF('PIB Municipios 2021'!$F$8:$F$132,$F128,'PIB Municipios 2021'!$AC$8:$AC$132)+SUMIF('PIB Municipios 2021'!$F$8:$F$132,$F128,'PIB Municipios 2021'!$AD$8:$AD$132)+SUMIF('PIB Municipios 2021'!$F$8:$F$132,$F128,'PIB Municipios 2021'!$AE$8:$AE$132)+SUMIF('PIB Municipios 2021'!$F$8:$F$132,$F128,'PIB Municipios 2021'!$AF$8:$AF$132)+SUMIF('PIB Municipios 2021'!$F$8:$F$132,$F128,'PIB Municipios 2021'!$AJ$8:$AJ$132)+SUMIF('PIB Municipios 2021'!$F$8:$F$132,$F128,'PIB Municipios 2021'!$AM$8:$AM$132)</f>
        <v>371.30055893242428</v>
      </c>
      <c r="K128" s="15">
        <f t="shared" si="2"/>
        <v>595.95433104852339</v>
      </c>
      <c r="L128" s="251">
        <f t="shared" si="3"/>
        <v>3.7121407497819931E-3</v>
      </c>
      <c r="Z128" s="147"/>
      <c r="AA128" s="148"/>
      <c r="AB128" s="147"/>
      <c r="AC128" s="171"/>
      <c r="AD128" s="171"/>
    </row>
    <row r="129" spans="1:30" x14ac:dyDescent="0.25">
      <c r="A129" s="20" t="s">
        <v>19</v>
      </c>
      <c r="B129" s="154" t="s">
        <v>9</v>
      </c>
      <c r="C129" s="74" t="s">
        <v>67</v>
      </c>
      <c r="D129" s="157" t="s">
        <v>5</v>
      </c>
      <c r="E129" s="170" t="s">
        <v>439</v>
      </c>
      <c r="F129" s="156" t="s">
        <v>190</v>
      </c>
      <c r="G129" s="155" t="s">
        <v>316</v>
      </c>
      <c r="H129" s="15">
        <f>SUMIF('PIB Municipios 2021'!$F$8:$F$132,$F129,'PIB Municipios 2021'!$M$8:$M$132)+SUMIF('PIB Municipios 2021'!$F$8:$F$132,$F129,'PIB Municipios 2021'!$R$8:$R$132)</f>
        <v>47.390524995945036</v>
      </c>
      <c r="I129" s="15">
        <f>SUMIF('PIB Municipios 2021'!$F$8:$F$132,$F129,'PIB Municipios 2021'!$S$8:$S$132)+SUMIF('PIB Municipios 2021'!$F$8:$F$132,$F129,'PIB Municipios 2021'!$Y$8:$Y$132)</f>
        <v>54.211355336968197</v>
      </c>
      <c r="J129" s="15">
        <f>SUMIF('PIB Municipios 2021'!$F$8:$F$132,$F129,'PIB Municipios 2021'!$V$8:$V$132)+SUMIF('PIB Municipios 2021'!$F$8:$F$132,$F129,'PIB Municipios 2021'!$AB$8:$AB$132)+SUMIF('PIB Municipios 2021'!$F$8:$F$132,$F129,'PIB Municipios 2021'!$AC$8:$AC$132)+SUMIF('PIB Municipios 2021'!$F$8:$F$132,$F129,'PIB Municipios 2021'!$AD$8:$AD$132)+SUMIF('PIB Municipios 2021'!$F$8:$F$132,$F129,'PIB Municipios 2021'!$AE$8:$AE$132)+SUMIF('PIB Municipios 2021'!$F$8:$F$132,$F129,'PIB Municipios 2021'!$AF$8:$AF$132)+SUMIF('PIB Municipios 2021'!$F$8:$F$132,$F129,'PIB Municipios 2021'!$AJ$8:$AJ$132)+SUMIF('PIB Municipios 2021'!$F$8:$F$132,$F129,'PIB Municipios 2021'!$AM$8:$AM$132)</f>
        <v>135.31158245466429</v>
      </c>
      <c r="K129" s="15">
        <f t="shared" si="2"/>
        <v>236.91346278757752</v>
      </c>
      <c r="L129" s="251">
        <f t="shared" si="3"/>
        <v>1.4757105931899332E-3</v>
      </c>
      <c r="Z129" s="147"/>
      <c r="AA129" s="148"/>
      <c r="AB129" s="147"/>
      <c r="AC129" s="171"/>
      <c r="AD129" s="171"/>
    </row>
    <row r="130" spans="1:30" x14ac:dyDescent="0.25">
      <c r="A130" s="20" t="s">
        <v>19</v>
      </c>
      <c r="B130" s="154" t="s">
        <v>9</v>
      </c>
      <c r="C130" s="74" t="s">
        <v>67</v>
      </c>
      <c r="D130" s="157" t="s">
        <v>5</v>
      </c>
      <c r="E130" s="170" t="s">
        <v>439</v>
      </c>
      <c r="F130" s="156" t="s">
        <v>191</v>
      </c>
      <c r="G130" s="155" t="s">
        <v>317</v>
      </c>
      <c r="H130" s="15">
        <f>SUMIF('PIB Municipios 2021'!$F$8:$F$132,$F130,'PIB Municipios 2021'!$M$8:$M$132)+SUMIF('PIB Municipios 2021'!$F$8:$F$132,$F130,'PIB Municipios 2021'!$R$8:$R$132)</f>
        <v>42.568025223437559</v>
      </c>
      <c r="I130" s="15">
        <f>SUMIF('PIB Municipios 2021'!$F$8:$F$132,$F130,'PIB Municipios 2021'!$S$8:$S$132)+SUMIF('PIB Municipios 2021'!$F$8:$F$132,$F130,'PIB Municipios 2021'!$Y$8:$Y$132)</f>
        <v>27.194631980827111</v>
      </c>
      <c r="J130" s="15">
        <f>SUMIF('PIB Municipios 2021'!$F$8:$F$132,$F130,'PIB Municipios 2021'!$V$8:$V$132)+SUMIF('PIB Municipios 2021'!$F$8:$F$132,$F130,'PIB Municipios 2021'!$AB$8:$AB$132)+SUMIF('PIB Municipios 2021'!$F$8:$F$132,$F130,'PIB Municipios 2021'!$AC$8:$AC$132)+SUMIF('PIB Municipios 2021'!$F$8:$F$132,$F130,'PIB Municipios 2021'!$AD$8:$AD$132)+SUMIF('PIB Municipios 2021'!$F$8:$F$132,$F130,'PIB Municipios 2021'!$AE$8:$AE$132)+SUMIF('PIB Municipios 2021'!$F$8:$F$132,$F130,'PIB Municipios 2021'!$AF$8:$AF$132)+SUMIF('PIB Municipios 2021'!$F$8:$F$132,$F130,'PIB Municipios 2021'!$AJ$8:$AJ$132)+SUMIF('PIB Municipios 2021'!$F$8:$F$132,$F130,'PIB Municipios 2021'!$AM$8:$AM$132)</f>
        <v>249.82397513572829</v>
      </c>
      <c r="K130" s="15">
        <f t="shared" si="2"/>
        <v>319.58663233999295</v>
      </c>
      <c r="L130" s="251">
        <f t="shared" si="3"/>
        <v>1.9906736123682764E-3</v>
      </c>
      <c r="Z130" s="147"/>
      <c r="AA130" s="148"/>
      <c r="AB130" s="147"/>
      <c r="AC130" s="171"/>
      <c r="AD130" s="171"/>
    </row>
    <row r="131" spans="1:30" x14ac:dyDescent="0.25">
      <c r="A131" s="20" t="s">
        <v>19</v>
      </c>
      <c r="B131" s="154" t="s">
        <v>9</v>
      </c>
      <c r="C131" s="74" t="s">
        <v>68</v>
      </c>
      <c r="D131" s="157" t="s">
        <v>42</v>
      </c>
      <c r="E131" s="170" t="s">
        <v>439</v>
      </c>
      <c r="F131" s="156" t="s">
        <v>192</v>
      </c>
      <c r="G131" s="155" t="s">
        <v>318</v>
      </c>
      <c r="H131" s="15">
        <f>SUMIF('PIB Municipios 2021'!$F$8:$F$132,$F131,'PIB Municipios 2021'!$M$8:$M$132)+SUMIF('PIB Municipios 2021'!$F$8:$F$132,$F131,'PIB Municipios 2021'!$R$8:$R$132)</f>
        <v>5.2369266886508798</v>
      </c>
      <c r="I131" s="15">
        <f>SUMIF('PIB Municipios 2021'!$F$8:$F$132,$F131,'PIB Municipios 2021'!$S$8:$S$132)+SUMIF('PIB Municipios 2021'!$F$8:$F$132,$F131,'PIB Municipios 2021'!$Y$8:$Y$132)</f>
        <v>1.7259748902718137</v>
      </c>
      <c r="J131" s="15">
        <f>SUMIF('PIB Municipios 2021'!$F$8:$F$132,$F131,'PIB Municipios 2021'!$V$8:$V$132)+SUMIF('PIB Municipios 2021'!$F$8:$F$132,$F131,'PIB Municipios 2021'!$AB$8:$AB$132)+SUMIF('PIB Municipios 2021'!$F$8:$F$132,$F131,'PIB Municipios 2021'!$AC$8:$AC$132)+SUMIF('PIB Municipios 2021'!$F$8:$F$132,$F131,'PIB Municipios 2021'!$AD$8:$AD$132)+SUMIF('PIB Municipios 2021'!$F$8:$F$132,$F131,'PIB Municipios 2021'!$AE$8:$AE$132)+SUMIF('PIB Municipios 2021'!$F$8:$F$132,$F131,'PIB Municipios 2021'!$AF$8:$AF$132)+SUMIF('PIB Municipios 2021'!$F$8:$F$132,$F131,'PIB Municipios 2021'!$AJ$8:$AJ$132)+SUMIF('PIB Municipios 2021'!$F$8:$F$132,$F131,'PIB Municipios 2021'!$AM$8:$AM$132)</f>
        <v>38.532688388815139</v>
      </c>
      <c r="K131" s="15">
        <f t="shared" si="2"/>
        <v>45.495589967737828</v>
      </c>
      <c r="L131" s="251">
        <f t="shared" si="3"/>
        <v>2.833875427291114E-4</v>
      </c>
      <c r="Z131" s="147"/>
      <c r="AA131" s="148"/>
      <c r="AB131" s="147"/>
      <c r="AC131" s="171"/>
      <c r="AD131" s="171"/>
    </row>
    <row r="132" spans="1:30" ht="15.75" thickBot="1" x14ac:dyDescent="0.3">
      <c r="A132" s="48" t="s">
        <v>19</v>
      </c>
      <c r="B132" s="158" t="s">
        <v>9</v>
      </c>
      <c r="C132" s="86" t="s">
        <v>68</v>
      </c>
      <c r="D132" s="159" t="s">
        <v>42</v>
      </c>
      <c r="E132" s="170" t="s">
        <v>439</v>
      </c>
      <c r="F132" s="160" t="s">
        <v>193</v>
      </c>
      <c r="G132" s="161" t="s">
        <v>319</v>
      </c>
      <c r="H132" s="165">
        <f>SUMIF('PIB Municipios 2021'!$F$8:$F$132,$F132,'PIB Municipios 2021'!$M$8:$M$132)+SUMIF('PIB Municipios 2021'!$F$8:$F$132,$F132,'PIB Municipios 2021'!$R$8:$R$132)</f>
        <v>24.681841520053229</v>
      </c>
      <c r="I132" s="165">
        <f>SUMIF('PIB Municipios 2021'!$F$8:$F$132,$F132,'PIB Municipios 2021'!$S$8:$S$132)+SUMIF('PIB Municipios 2021'!$F$8:$F$132,$F132,'PIB Municipios 2021'!$Y$8:$Y$132)</f>
        <v>14.201945339227954</v>
      </c>
      <c r="J132" s="165">
        <f>SUMIF('PIB Municipios 2021'!$F$8:$F$132,$F132,'PIB Municipios 2021'!$V$8:$V$132)+SUMIF('PIB Municipios 2021'!$F$8:$F$132,$F132,'PIB Municipios 2021'!$AB$8:$AB$132)+SUMIF('PIB Municipios 2021'!$F$8:$F$132,$F132,'PIB Municipios 2021'!$AC$8:$AC$132)+SUMIF('PIB Municipios 2021'!$F$8:$F$132,$F132,'PIB Municipios 2021'!$AD$8:$AD$132)+SUMIF('PIB Municipios 2021'!$F$8:$F$132,$F132,'PIB Municipios 2021'!$AE$8:$AE$132)+SUMIF('PIB Municipios 2021'!$F$8:$F$132,$F132,'PIB Municipios 2021'!$AF$8:$AF$132)+SUMIF('PIB Municipios 2021'!$F$8:$F$132,$F132,'PIB Municipios 2021'!$AJ$8:$AJ$132)+SUMIF('PIB Municipios 2021'!$F$8:$F$132,$F132,'PIB Municipios 2021'!$AM$8:$AM$132)</f>
        <v>73.271142281344652</v>
      </c>
      <c r="K132" s="165">
        <f t="shared" si="2"/>
        <v>112.15492914062584</v>
      </c>
      <c r="L132" s="252">
        <f t="shared" si="3"/>
        <v>6.9860199189982993E-4</v>
      </c>
      <c r="Z132" s="147"/>
      <c r="AA132" s="148"/>
      <c r="AB132" s="147"/>
      <c r="AC132" s="171"/>
      <c r="AD132" s="171"/>
    </row>
    <row r="133" spans="1:30" ht="15.75" thickBot="1" x14ac:dyDescent="0.3">
      <c r="A133" s="306" t="s">
        <v>329</v>
      </c>
      <c r="B133" s="307"/>
      <c r="C133" s="307"/>
      <c r="D133" s="307"/>
      <c r="E133" s="307"/>
      <c r="F133" s="307"/>
      <c r="G133" s="307"/>
      <c r="H133" s="167">
        <f t="shared" ref="H133:L133" si="4">SUM(H8:H132)</f>
        <v>17619.204116290515</v>
      </c>
      <c r="I133" s="167">
        <f t="shared" si="4"/>
        <v>36254.974241942618</v>
      </c>
      <c r="J133" s="167">
        <f t="shared" si="4"/>
        <v>106667.77606079647</v>
      </c>
      <c r="K133" s="167">
        <f t="shared" si="4"/>
        <v>160541.95441902967</v>
      </c>
      <c r="L133" s="253">
        <f t="shared" si="4"/>
        <v>0.99999999999999967</v>
      </c>
    </row>
    <row r="136" spans="1:30" x14ac:dyDescent="0.25">
      <c r="F136" s="315" t="s">
        <v>470</v>
      </c>
      <c r="G136" s="315"/>
      <c r="H136" s="315"/>
      <c r="I136" s="315"/>
      <c r="J136" s="315"/>
      <c r="K136" s="315"/>
      <c r="L136" s="315"/>
    </row>
    <row r="137" spans="1:30" x14ac:dyDescent="0.25">
      <c r="F137" s="316" t="s">
        <v>483</v>
      </c>
      <c r="G137" s="316"/>
      <c r="H137" s="316"/>
      <c r="I137" s="316"/>
      <c r="J137" s="316"/>
      <c r="K137" s="316"/>
      <c r="L137" s="316"/>
    </row>
    <row r="138" spans="1:30" x14ac:dyDescent="0.25">
      <c r="F138" s="316" t="s">
        <v>322</v>
      </c>
      <c r="G138" s="316"/>
      <c r="H138" s="316"/>
      <c r="I138" s="316"/>
      <c r="J138" s="316"/>
      <c r="K138" s="316"/>
      <c r="L138" s="316"/>
    </row>
    <row r="139" spans="1:30" ht="15.75" thickBot="1" x14ac:dyDescent="0.3">
      <c r="F139" s="322" t="s">
        <v>502</v>
      </c>
      <c r="G139" s="322"/>
      <c r="H139" s="322"/>
      <c r="I139" s="322"/>
      <c r="J139" s="322"/>
      <c r="K139" s="322"/>
      <c r="L139" s="322"/>
    </row>
    <row r="140" spans="1:30" ht="51.75" thickBot="1" x14ac:dyDescent="0.3">
      <c r="F140" s="29" t="s">
        <v>10</v>
      </c>
      <c r="G140" s="30" t="s">
        <v>0</v>
      </c>
      <c r="H140" s="30" t="s">
        <v>453</v>
      </c>
      <c r="I140" s="30" t="s">
        <v>454</v>
      </c>
      <c r="J140" s="30" t="s">
        <v>455</v>
      </c>
      <c r="K140" s="30" t="s">
        <v>456</v>
      </c>
      <c r="L140" s="122" t="s">
        <v>457</v>
      </c>
    </row>
    <row r="141" spans="1:30" x14ac:dyDescent="0.25">
      <c r="F141" s="23" t="s">
        <v>11</v>
      </c>
      <c r="G141" s="152" t="s">
        <v>1</v>
      </c>
      <c r="H141" s="25">
        <f>SUMIF($A$8:$A$132,$F141,H$8:H$132)</f>
        <v>1046.1763042227956</v>
      </c>
      <c r="I141" s="25">
        <f t="shared" ref="I141:J149" si="5">SUMIF($A$8:$A$132,$F141,I$8:I$132)</f>
        <v>27080.525554488126</v>
      </c>
      <c r="J141" s="25">
        <f t="shared" si="5"/>
        <v>75930.956681552925</v>
      </c>
      <c r="K141" s="172">
        <f>SUM(H141:J141)</f>
        <v>104057.65854026384</v>
      </c>
      <c r="L141" s="250">
        <f>K141/$K$150</f>
        <v>0.64816489195505589</v>
      </c>
    </row>
    <row r="142" spans="1:30" x14ac:dyDescent="0.25">
      <c r="F142" s="20" t="s">
        <v>12</v>
      </c>
      <c r="G142" s="154" t="s">
        <v>2</v>
      </c>
      <c r="H142" s="15">
        <f t="shared" ref="H142:H149" si="6">SUMIF($A$8:$A$132,$F142,H$8:H$132)</f>
        <v>2119.4182042402149</v>
      </c>
      <c r="I142" s="15">
        <f t="shared" si="5"/>
        <v>429.48380665569573</v>
      </c>
      <c r="J142" s="15">
        <f t="shared" si="5"/>
        <v>2947.5425650561037</v>
      </c>
      <c r="K142" s="173">
        <f t="shared" ref="K142:K149" si="7">SUM(H142:J142)</f>
        <v>5496.4445759520149</v>
      </c>
      <c r="L142" s="251">
        <f t="shared" ref="L142:L149" si="8">K142/$K$150</f>
        <v>3.4236811155330629E-2</v>
      </c>
    </row>
    <row r="143" spans="1:30" x14ac:dyDescent="0.25">
      <c r="F143" s="20" t="s">
        <v>13</v>
      </c>
      <c r="G143" s="154" t="s">
        <v>3</v>
      </c>
      <c r="H143" s="15">
        <f t="shared" si="6"/>
        <v>1192.7072803903584</v>
      </c>
      <c r="I143" s="15">
        <f t="shared" si="5"/>
        <v>698.36113484725388</v>
      </c>
      <c r="J143" s="15">
        <f t="shared" si="5"/>
        <v>1293.4868461114957</v>
      </c>
      <c r="K143" s="173">
        <f t="shared" si="7"/>
        <v>3184.5552613491082</v>
      </c>
      <c r="L143" s="251">
        <f t="shared" si="8"/>
        <v>1.9836280633765795E-2</v>
      </c>
    </row>
    <row r="144" spans="1:30" x14ac:dyDescent="0.25">
      <c r="F144" s="20" t="s">
        <v>14</v>
      </c>
      <c r="G144" s="154" t="s">
        <v>4</v>
      </c>
      <c r="H144" s="15">
        <f t="shared" si="6"/>
        <v>2553.7008514527165</v>
      </c>
      <c r="I144" s="15">
        <f t="shared" si="5"/>
        <v>713.88378539175369</v>
      </c>
      <c r="J144" s="15">
        <f t="shared" si="5"/>
        <v>2748.8403721455975</v>
      </c>
      <c r="K144" s="173">
        <f t="shared" si="7"/>
        <v>6016.425008990067</v>
      </c>
      <c r="L144" s="251">
        <f t="shared" si="8"/>
        <v>3.7475717987627277E-2</v>
      </c>
    </row>
    <row r="145" spans="6:12" x14ac:dyDescent="0.25">
      <c r="F145" s="20" t="s">
        <v>15</v>
      </c>
      <c r="G145" s="154" t="s">
        <v>5</v>
      </c>
      <c r="H145" s="15">
        <f t="shared" si="6"/>
        <v>2444.7123387168017</v>
      </c>
      <c r="I145" s="15">
        <f t="shared" si="5"/>
        <v>1098.7761810083878</v>
      </c>
      <c r="J145" s="15">
        <f t="shared" si="5"/>
        <v>2802.2188224816091</v>
      </c>
      <c r="K145" s="173">
        <f t="shared" si="7"/>
        <v>6345.7073422067988</v>
      </c>
      <c r="L145" s="251">
        <f t="shared" si="8"/>
        <v>3.9526785164480466E-2</v>
      </c>
    </row>
    <row r="146" spans="6:12" x14ac:dyDescent="0.25">
      <c r="F146" s="18" t="s">
        <v>16</v>
      </c>
      <c r="G146" s="154" t="s">
        <v>6</v>
      </c>
      <c r="H146" s="15">
        <f t="shared" si="6"/>
        <v>1556.9238849086696</v>
      </c>
      <c r="I146" s="15">
        <f t="shared" si="5"/>
        <v>713.17980174286549</v>
      </c>
      <c r="J146" s="15">
        <f t="shared" si="5"/>
        <v>2284.5519786264413</v>
      </c>
      <c r="K146" s="173">
        <f t="shared" si="7"/>
        <v>4554.6556652779764</v>
      </c>
      <c r="L146" s="251">
        <f t="shared" si="8"/>
        <v>2.8370500918344973E-2</v>
      </c>
    </row>
    <row r="147" spans="6:12" x14ac:dyDescent="0.25">
      <c r="F147" s="18" t="s">
        <v>17</v>
      </c>
      <c r="G147" s="154" t="s">
        <v>7</v>
      </c>
      <c r="H147" s="15">
        <f t="shared" si="6"/>
        <v>2359.0499806262924</v>
      </c>
      <c r="I147" s="15">
        <f t="shared" si="5"/>
        <v>3816.9936017606688</v>
      </c>
      <c r="J147" s="15">
        <f t="shared" si="5"/>
        <v>10175.760077526156</v>
      </c>
      <c r="K147" s="173">
        <f t="shared" si="7"/>
        <v>16351.803659913117</v>
      </c>
      <c r="L147" s="251">
        <f t="shared" si="8"/>
        <v>0.10185377223721452</v>
      </c>
    </row>
    <row r="148" spans="6:12" x14ac:dyDescent="0.25">
      <c r="F148" s="20" t="s">
        <v>18</v>
      </c>
      <c r="G148" s="154" t="s">
        <v>8</v>
      </c>
      <c r="H148" s="15">
        <f t="shared" si="6"/>
        <v>2303.7634657308486</v>
      </c>
      <c r="I148" s="15">
        <f t="shared" si="5"/>
        <v>764.9052226982958</v>
      </c>
      <c r="J148" s="15">
        <f t="shared" si="5"/>
        <v>3343.1352726626983</v>
      </c>
      <c r="K148" s="173">
        <f t="shared" si="7"/>
        <v>6411.8039610918422</v>
      </c>
      <c r="L148" s="251">
        <f t="shared" si="8"/>
        <v>3.9938494484478684E-2</v>
      </c>
    </row>
    <row r="149" spans="6:12" ht="15.75" thickBot="1" x14ac:dyDescent="0.3">
      <c r="F149" s="48" t="s">
        <v>19</v>
      </c>
      <c r="G149" s="158" t="s">
        <v>9</v>
      </c>
      <c r="H149" s="165">
        <f t="shared" si="6"/>
        <v>2042.7518060018222</v>
      </c>
      <c r="I149" s="165">
        <f t="shared" si="5"/>
        <v>938.86515334955448</v>
      </c>
      <c r="J149" s="165">
        <f t="shared" si="5"/>
        <v>5141.2834446334609</v>
      </c>
      <c r="K149" s="174">
        <f t="shared" si="7"/>
        <v>8122.9004039848378</v>
      </c>
      <c r="L149" s="252">
        <f t="shared" si="8"/>
        <v>5.0596745463701673E-2</v>
      </c>
    </row>
    <row r="150" spans="6:12" ht="15.75" thickBot="1" x14ac:dyDescent="0.3">
      <c r="F150" s="333" t="s">
        <v>329</v>
      </c>
      <c r="G150" s="334"/>
      <c r="H150" s="167">
        <f>SUM(H141:H149)</f>
        <v>17619.204116290519</v>
      </c>
      <c r="I150" s="167">
        <f t="shared" ref="I150:L150" si="9">SUM(I141:I149)</f>
        <v>36254.974241942604</v>
      </c>
      <c r="J150" s="167">
        <f t="shared" si="9"/>
        <v>106667.77606079649</v>
      </c>
      <c r="K150" s="167">
        <f t="shared" si="9"/>
        <v>160541.95441902961</v>
      </c>
      <c r="L150" s="168">
        <f t="shared" si="9"/>
        <v>0.99999999999999978</v>
      </c>
    </row>
    <row r="153" spans="6:12" x14ac:dyDescent="0.25">
      <c r="F153" s="315" t="s">
        <v>486</v>
      </c>
      <c r="G153" s="315"/>
      <c r="H153" s="315"/>
      <c r="I153" s="315"/>
      <c r="J153" s="315"/>
      <c r="K153" s="315"/>
      <c r="L153" s="315"/>
    </row>
    <row r="154" spans="6:12" x14ac:dyDescent="0.25">
      <c r="F154" s="316" t="s">
        <v>484</v>
      </c>
      <c r="G154" s="316"/>
      <c r="H154" s="316"/>
      <c r="I154" s="316"/>
      <c r="J154" s="316"/>
      <c r="K154" s="316"/>
      <c r="L154" s="316"/>
    </row>
    <row r="155" spans="6:12" x14ac:dyDescent="0.25">
      <c r="F155" s="316" t="s">
        <v>322</v>
      </c>
      <c r="G155" s="316"/>
      <c r="H155" s="316"/>
      <c r="I155" s="316"/>
      <c r="J155" s="316"/>
      <c r="K155" s="316"/>
      <c r="L155" s="316"/>
    </row>
    <row r="156" spans="6:12" ht="15.75" thickBot="1" x14ac:dyDescent="0.3">
      <c r="F156" s="322" t="s">
        <v>502</v>
      </c>
      <c r="G156" s="322"/>
      <c r="H156" s="322"/>
      <c r="I156" s="322"/>
      <c r="J156" s="322"/>
      <c r="K156" s="322"/>
      <c r="L156" s="322"/>
    </row>
    <row r="157" spans="6:12" ht="51.75" thickBot="1" x14ac:dyDescent="0.3">
      <c r="F157" s="29" t="s">
        <v>43</v>
      </c>
      <c r="G157" s="30" t="s">
        <v>20</v>
      </c>
      <c r="H157" s="30" t="s">
        <v>453</v>
      </c>
      <c r="I157" s="30" t="s">
        <v>454</v>
      </c>
      <c r="J157" s="30" t="s">
        <v>455</v>
      </c>
      <c r="K157" s="30" t="s">
        <v>456</v>
      </c>
      <c r="L157" s="122" t="s">
        <v>457</v>
      </c>
    </row>
    <row r="158" spans="6:12" x14ac:dyDescent="0.25">
      <c r="F158" s="23" t="s">
        <v>44</v>
      </c>
      <c r="G158" s="153" t="s">
        <v>21</v>
      </c>
      <c r="H158" s="165">
        <f>SUMIF($C$8:$C$132,$F158,H$8:H$132)</f>
        <v>186.95952759827111</v>
      </c>
      <c r="I158" s="165">
        <f t="shared" ref="I158:J173" si="10">SUMIF($C$8:$C$132,$F158,I$8:I$132)</f>
        <v>15313.188833558363</v>
      </c>
      <c r="J158" s="165">
        <f t="shared" si="10"/>
        <v>52854.569636580411</v>
      </c>
      <c r="K158" s="174">
        <f t="shared" ref="K158:K182" si="11">SUM(H158:J158)</f>
        <v>68354.71799773704</v>
      </c>
      <c r="L158" s="166">
        <f>K158/$K$183</f>
        <v>0.42577479665735724</v>
      </c>
    </row>
    <row r="159" spans="6:12" x14ac:dyDescent="0.25">
      <c r="F159" s="20" t="s">
        <v>45</v>
      </c>
      <c r="G159" s="155" t="s">
        <v>22</v>
      </c>
      <c r="H159" s="165">
        <f t="shared" ref="H159:J182" si="12">SUMIF($C$8:$C$132,$F159,H$8:H$132)</f>
        <v>796.75522239188558</v>
      </c>
      <c r="I159" s="165">
        <f t="shared" si="10"/>
        <v>4578.0449144239337</v>
      </c>
      <c r="J159" s="165">
        <f t="shared" si="10"/>
        <v>9939.6752183114259</v>
      </c>
      <c r="K159" s="174">
        <f t="shared" si="11"/>
        <v>15314.475355127244</v>
      </c>
      <c r="L159" s="166">
        <f t="shared" ref="L159:L182" si="13">K159/$K$183</f>
        <v>9.5392356537251463E-2</v>
      </c>
    </row>
    <row r="160" spans="6:12" x14ac:dyDescent="0.25">
      <c r="F160" s="20" t="s">
        <v>46</v>
      </c>
      <c r="G160" s="155" t="s">
        <v>23</v>
      </c>
      <c r="H160" s="165">
        <f t="shared" si="12"/>
        <v>62.461554232638861</v>
      </c>
      <c r="I160" s="165">
        <f t="shared" si="10"/>
        <v>7189.2918065058302</v>
      </c>
      <c r="J160" s="165">
        <f t="shared" si="10"/>
        <v>13136.711826661094</v>
      </c>
      <c r="K160" s="174">
        <f t="shared" si="11"/>
        <v>20388.465187399564</v>
      </c>
      <c r="L160" s="166">
        <f t="shared" si="13"/>
        <v>0.12699773876044734</v>
      </c>
    </row>
    <row r="161" spans="6:12" x14ac:dyDescent="0.25">
      <c r="F161" s="20" t="s">
        <v>47</v>
      </c>
      <c r="G161" s="155" t="s">
        <v>2</v>
      </c>
      <c r="H161" s="165">
        <f t="shared" si="12"/>
        <v>2119.4182042402149</v>
      </c>
      <c r="I161" s="165">
        <f t="shared" si="10"/>
        <v>429.48380665569573</v>
      </c>
      <c r="J161" s="165">
        <f t="shared" si="10"/>
        <v>2947.5425650561037</v>
      </c>
      <c r="K161" s="174">
        <f t="shared" si="11"/>
        <v>5496.4445759520149</v>
      </c>
      <c r="L161" s="166">
        <f t="shared" si="13"/>
        <v>3.4236811155330636E-2</v>
      </c>
    </row>
    <row r="162" spans="6:12" x14ac:dyDescent="0.25">
      <c r="F162" s="20" t="s">
        <v>48</v>
      </c>
      <c r="G162" s="155" t="s">
        <v>24</v>
      </c>
      <c r="H162" s="165">
        <f t="shared" si="12"/>
        <v>1081.9557565032405</v>
      </c>
      <c r="I162" s="165">
        <f t="shared" si="10"/>
        <v>666.92816780679755</v>
      </c>
      <c r="J162" s="165">
        <f t="shared" si="10"/>
        <v>1146.6549783590724</v>
      </c>
      <c r="K162" s="174">
        <f t="shared" si="11"/>
        <v>2895.5389026691105</v>
      </c>
      <c r="L162" s="166">
        <f t="shared" si="13"/>
        <v>1.8036026240913213E-2</v>
      </c>
    </row>
    <row r="163" spans="6:12" x14ac:dyDescent="0.25">
      <c r="F163" s="20" t="s">
        <v>49</v>
      </c>
      <c r="G163" s="155" t="s">
        <v>25</v>
      </c>
      <c r="H163" s="165">
        <f t="shared" si="12"/>
        <v>484.36176793780606</v>
      </c>
      <c r="I163" s="165">
        <f t="shared" si="10"/>
        <v>241.73766048568473</v>
      </c>
      <c r="J163" s="165">
        <f t="shared" si="10"/>
        <v>644.19682351763959</v>
      </c>
      <c r="K163" s="174">
        <f t="shared" si="11"/>
        <v>1370.2962519411303</v>
      </c>
      <c r="L163" s="166">
        <f t="shared" si="13"/>
        <v>8.5354402025312852E-3</v>
      </c>
    </row>
    <row r="164" spans="6:12" x14ac:dyDescent="0.25">
      <c r="F164" s="20" t="s">
        <v>50</v>
      </c>
      <c r="G164" s="155" t="s">
        <v>26</v>
      </c>
      <c r="H164" s="165">
        <f t="shared" si="12"/>
        <v>315.6890446257363</v>
      </c>
      <c r="I164" s="165">
        <f t="shared" si="10"/>
        <v>126.36557006892141</v>
      </c>
      <c r="J164" s="165">
        <f t="shared" si="10"/>
        <v>1004.1541785236806</v>
      </c>
      <c r="K164" s="174">
        <f t="shared" si="11"/>
        <v>1446.2087932183383</v>
      </c>
      <c r="L164" s="166">
        <f t="shared" si="13"/>
        <v>9.0082919349766827E-3</v>
      </c>
    </row>
    <row r="165" spans="6:12" x14ac:dyDescent="0.25">
      <c r="F165" s="20" t="s">
        <v>51</v>
      </c>
      <c r="G165" s="155" t="s">
        <v>27</v>
      </c>
      <c r="H165" s="165">
        <f t="shared" si="12"/>
        <v>1787.5628575388223</v>
      </c>
      <c r="I165" s="165">
        <f t="shared" si="10"/>
        <v>344.96838285928823</v>
      </c>
      <c r="J165" s="165">
        <f t="shared" si="10"/>
        <v>865.26637499161757</v>
      </c>
      <c r="K165" s="174">
        <f t="shared" si="11"/>
        <v>2997.797615389728</v>
      </c>
      <c r="L165" s="166">
        <f t="shared" si="13"/>
        <v>1.8672985676785735E-2</v>
      </c>
    </row>
    <row r="166" spans="6:12" x14ac:dyDescent="0.25">
      <c r="F166" s="20" t="s">
        <v>52</v>
      </c>
      <c r="G166" s="155" t="s">
        <v>28</v>
      </c>
      <c r="H166" s="165">
        <f t="shared" si="12"/>
        <v>312.19748435646068</v>
      </c>
      <c r="I166" s="165">
        <f t="shared" si="10"/>
        <v>104.13813732085657</v>
      </c>
      <c r="J166" s="165">
        <f t="shared" si="10"/>
        <v>722.55931659741134</v>
      </c>
      <c r="K166" s="174">
        <f t="shared" si="11"/>
        <v>1138.8949382747287</v>
      </c>
      <c r="L166" s="166">
        <f t="shared" si="13"/>
        <v>7.0940642425599597E-3</v>
      </c>
    </row>
    <row r="167" spans="6:12" x14ac:dyDescent="0.25">
      <c r="F167" s="20" t="s">
        <v>53</v>
      </c>
      <c r="G167" s="155" t="s">
        <v>29</v>
      </c>
      <c r="H167" s="165">
        <f t="shared" si="12"/>
        <v>353.94139195771675</v>
      </c>
      <c r="I167" s="165">
        <f t="shared" si="10"/>
        <v>186.09189995851733</v>
      </c>
      <c r="J167" s="165">
        <f t="shared" si="10"/>
        <v>774.89021706715471</v>
      </c>
      <c r="K167" s="174">
        <f t="shared" si="11"/>
        <v>1314.9235089833887</v>
      </c>
      <c r="L167" s="166">
        <f t="shared" si="13"/>
        <v>8.1905288480001604E-3</v>
      </c>
    </row>
    <row r="168" spans="6:12" x14ac:dyDescent="0.25">
      <c r="F168" s="20" t="s">
        <v>54</v>
      </c>
      <c r="G168" s="155" t="s">
        <v>30</v>
      </c>
      <c r="H168" s="165">
        <f t="shared" si="12"/>
        <v>1710.1176756708508</v>
      </c>
      <c r="I168" s="165">
        <f t="shared" si="10"/>
        <v>680.9245612382183</v>
      </c>
      <c r="J168" s="165">
        <f t="shared" si="10"/>
        <v>1302.8600725920824</v>
      </c>
      <c r="K168" s="174">
        <f t="shared" si="11"/>
        <v>3693.9023095011516</v>
      </c>
      <c r="L168" s="166">
        <f t="shared" si="13"/>
        <v>2.3008953160366538E-2</v>
      </c>
    </row>
    <row r="169" spans="6:12" x14ac:dyDescent="0.25">
      <c r="F169" s="20" t="s">
        <v>55</v>
      </c>
      <c r="G169" s="157" t="s">
        <v>31</v>
      </c>
      <c r="H169" s="165">
        <f t="shared" si="12"/>
        <v>145.29449196924335</v>
      </c>
      <c r="I169" s="165">
        <f t="shared" si="10"/>
        <v>159.86672150911124</v>
      </c>
      <c r="J169" s="165">
        <f t="shared" si="10"/>
        <v>383.96407909004398</v>
      </c>
      <c r="K169" s="174">
        <f t="shared" si="11"/>
        <v>689.12529256839866</v>
      </c>
      <c r="L169" s="166">
        <f t="shared" si="13"/>
        <v>4.292493479739987E-3</v>
      </c>
    </row>
    <row r="170" spans="6:12" x14ac:dyDescent="0.25">
      <c r="F170" s="18" t="s">
        <v>56</v>
      </c>
      <c r="G170" s="157" t="s">
        <v>32</v>
      </c>
      <c r="H170" s="165">
        <f t="shared" si="12"/>
        <v>405.95040505810255</v>
      </c>
      <c r="I170" s="165">
        <f t="shared" si="10"/>
        <v>125.02874642586661</v>
      </c>
      <c r="J170" s="165">
        <f t="shared" si="10"/>
        <v>798.60762080598454</v>
      </c>
      <c r="K170" s="174">
        <f t="shared" si="11"/>
        <v>1329.5867722899538</v>
      </c>
      <c r="L170" s="166">
        <f t="shared" si="13"/>
        <v>8.2818648689152452E-3</v>
      </c>
    </row>
    <row r="171" spans="6:12" x14ac:dyDescent="0.25">
      <c r="F171" s="20" t="s">
        <v>57</v>
      </c>
      <c r="G171" s="157" t="s">
        <v>33</v>
      </c>
      <c r="H171" s="165">
        <f t="shared" si="12"/>
        <v>1150.9734798505674</v>
      </c>
      <c r="I171" s="165">
        <f t="shared" si="10"/>
        <v>588.15105531699874</v>
      </c>
      <c r="J171" s="165">
        <f t="shared" si="10"/>
        <v>1485.9443578204568</v>
      </c>
      <c r="K171" s="174">
        <f t="shared" si="11"/>
        <v>3225.068892988023</v>
      </c>
      <c r="L171" s="166">
        <f t="shared" si="13"/>
        <v>2.0088636049429735E-2</v>
      </c>
    </row>
    <row r="172" spans="6:12" x14ac:dyDescent="0.25">
      <c r="F172" s="18" t="s">
        <v>58</v>
      </c>
      <c r="G172" s="157" t="s">
        <v>34</v>
      </c>
      <c r="H172" s="165">
        <f t="shared" si="12"/>
        <v>560.80120945917338</v>
      </c>
      <c r="I172" s="165">
        <f t="shared" si="10"/>
        <v>565.87601983410502</v>
      </c>
      <c r="J172" s="165">
        <f t="shared" si="10"/>
        <v>671.03227390879488</v>
      </c>
      <c r="K172" s="174">
        <f t="shared" si="11"/>
        <v>1797.7095032020732</v>
      </c>
      <c r="L172" s="166">
        <f t="shared" si="13"/>
        <v>1.1197755189337501E-2</v>
      </c>
    </row>
    <row r="173" spans="6:12" x14ac:dyDescent="0.25">
      <c r="F173" s="18" t="s">
        <v>59</v>
      </c>
      <c r="G173" s="157" t="s">
        <v>35</v>
      </c>
      <c r="H173" s="165">
        <f t="shared" si="12"/>
        <v>402.91604596602059</v>
      </c>
      <c r="I173" s="165">
        <f t="shared" si="10"/>
        <v>175.30494210887332</v>
      </c>
      <c r="J173" s="165">
        <f t="shared" si="10"/>
        <v>1810.3636511415648</v>
      </c>
      <c r="K173" s="174">
        <f t="shared" si="11"/>
        <v>2388.5846392164585</v>
      </c>
      <c r="L173" s="166">
        <f t="shared" si="13"/>
        <v>1.4878258134207263E-2</v>
      </c>
    </row>
    <row r="174" spans="6:12" x14ac:dyDescent="0.25">
      <c r="F174" s="18" t="s">
        <v>60</v>
      </c>
      <c r="G174" s="157" t="s">
        <v>36</v>
      </c>
      <c r="H174" s="165">
        <f t="shared" si="12"/>
        <v>69.917484087814898</v>
      </c>
      <c r="I174" s="165">
        <f t="shared" si="12"/>
        <v>111.62488602556824</v>
      </c>
      <c r="J174" s="165">
        <f t="shared" si="12"/>
        <v>344.11464336715096</v>
      </c>
      <c r="K174" s="174">
        <f t="shared" si="11"/>
        <v>525.65701348053403</v>
      </c>
      <c r="L174" s="166">
        <f t="shared" si="13"/>
        <v>3.2742656919979921E-3</v>
      </c>
    </row>
    <row r="175" spans="6:12" x14ac:dyDescent="0.25">
      <c r="F175" s="18" t="s">
        <v>61</v>
      </c>
      <c r="G175" s="157" t="s">
        <v>37</v>
      </c>
      <c r="H175" s="165">
        <f t="shared" si="12"/>
        <v>1325.4152411132836</v>
      </c>
      <c r="I175" s="165">
        <f t="shared" si="12"/>
        <v>2964.1877537921218</v>
      </c>
      <c r="J175" s="165">
        <f t="shared" si="12"/>
        <v>7350.2495091086485</v>
      </c>
      <c r="K175" s="174">
        <f t="shared" si="11"/>
        <v>11639.852504014054</v>
      </c>
      <c r="L175" s="166">
        <f t="shared" si="13"/>
        <v>7.2503493221671794E-2</v>
      </c>
    </row>
    <row r="176" spans="6:12" x14ac:dyDescent="0.25">
      <c r="F176" s="20" t="s">
        <v>62</v>
      </c>
      <c r="G176" s="157" t="s">
        <v>38</v>
      </c>
      <c r="H176" s="165">
        <f t="shared" si="12"/>
        <v>346.08484038242153</v>
      </c>
      <c r="I176" s="165">
        <f t="shared" si="12"/>
        <v>328.96369955780864</v>
      </c>
      <c r="J176" s="165">
        <f t="shared" si="12"/>
        <v>804.78376464259736</v>
      </c>
      <c r="K176" s="174">
        <f t="shared" si="11"/>
        <v>1479.8323045828274</v>
      </c>
      <c r="L176" s="166">
        <f t="shared" si="13"/>
        <v>9.217729471016194E-3</v>
      </c>
    </row>
    <row r="177" spans="6:12" x14ac:dyDescent="0.25">
      <c r="F177" s="20" t="s">
        <v>63</v>
      </c>
      <c r="G177" s="157" t="s">
        <v>39</v>
      </c>
      <c r="H177" s="165">
        <f t="shared" si="12"/>
        <v>438.37788466758417</v>
      </c>
      <c r="I177" s="165">
        <f t="shared" si="12"/>
        <v>171.71064568891452</v>
      </c>
      <c r="J177" s="165">
        <f t="shared" si="12"/>
        <v>992.93013625226854</v>
      </c>
      <c r="K177" s="174">
        <f t="shared" si="11"/>
        <v>1603.0186666087673</v>
      </c>
      <c r="L177" s="166">
        <f t="shared" si="13"/>
        <v>9.9850451703405695E-3</v>
      </c>
    </row>
    <row r="178" spans="6:12" x14ac:dyDescent="0.25">
      <c r="F178" s="20" t="s">
        <v>64</v>
      </c>
      <c r="G178" s="157" t="s">
        <v>40</v>
      </c>
      <c r="H178" s="165">
        <f t="shared" si="12"/>
        <v>999.74290719413216</v>
      </c>
      <c r="I178" s="165">
        <f t="shared" si="12"/>
        <v>110.604407634506</v>
      </c>
      <c r="J178" s="165">
        <f t="shared" si="12"/>
        <v>643.10923393191956</v>
      </c>
      <c r="K178" s="174">
        <f t="shared" si="11"/>
        <v>1753.4565487605578</v>
      </c>
      <c r="L178" s="166">
        <f t="shared" si="13"/>
        <v>1.0922107900741456E-2</v>
      </c>
    </row>
    <row r="179" spans="6:12" x14ac:dyDescent="0.25">
      <c r="F179" s="20" t="s">
        <v>65</v>
      </c>
      <c r="G179" s="157" t="s">
        <v>41</v>
      </c>
      <c r="H179" s="165">
        <f t="shared" si="12"/>
        <v>519.55783348671059</v>
      </c>
      <c r="I179" s="165">
        <f t="shared" si="12"/>
        <v>153.62646981706663</v>
      </c>
      <c r="J179" s="165">
        <f t="shared" si="12"/>
        <v>902.31213783591272</v>
      </c>
      <c r="K179" s="174">
        <f t="shared" si="11"/>
        <v>1575.49644113969</v>
      </c>
      <c r="L179" s="166">
        <f t="shared" si="13"/>
        <v>9.8136119423804704E-3</v>
      </c>
    </row>
    <row r="180" spans="6:12" x14ac:dyDescent="0.25">
      <c r="F180" s="20" t="s">
        <v>66</v>
      </c>
      <c r="G180" s="155" t="s">
        <v>21</v>
      </c>
      <c r="H180" s="165">
        <f t="shared" si="12"/>
        <v>1698.2665779286631</v>
      </c>
      <c r="I180" s="165">
        <f t="shared" si="12"/>
        <v>753.63136707378089</v>
      </c>
      <c r="J180" s="165">
        <f t="shared" si="12"/>
        <v>4051.3405610194309</v>
      </c>
      <c r="K180" s="174">
        <f t="shared" si="11"/>
        <v>6503.2385060218749</v>
      </c>
      <c r="L180" s="166">
        <f t="shared" si="13"/>
        <v>4.0508031246759404E-2</v>
      </c>
    </row>
    <row r="181" spans="6:12" x14ac:dyDescent="0.25">
      <c r="F181" s="20" t="s">
        <v>67</v>
      </c>
      <c r="G181" s="157" t="s">
        <v>5</v>
      </c>
      <c r="H181" s="165">
        <f t="shared" si="12"/>
        <v>314.56645986445494</v>
      </c>
      <c r="I181" s="165">
        <f t="shared" si="12"/>
        <v>169.30586604627388</v>
      </c>
      <c r="J181" s="165">
        <f t="shared" si="12"/>
        <v>978.13905294387064</v>
      </c>
      <c r="K181" s="174">
        <f t="shared" si="11"/>
        <v>1462.0113788545996</v>
      </c>
      <c r="L181" s="166">
        <f t="shared" si="13"/>
        <v>9.1067246823133378E-3</v>
      </c>
    </row>
    <row r="182" spans="6:12" ht="15.75" thickBot="1" x14ac:dyDescent="0.3">
      <c r="F182" s="48" t="s">
        <v>68</v>
      </c>
      <c r="G182" s="159" t="s">
        <v>42</v>
      </c>
      <c r="H182" s="165">
        <f t="shared" si="12"/>
        <v>29.918768208704108</v>
      </c>
      <c r="I182" s="165">
        <f t="shared" si="12"/>
        <v>15.927920229499769</v>
      </c>
      <c r="J182" s="165">
        <f t="shared" si="12"/>
        <v>111.80383067015978</v>
      </c>
      <c r="K182" s="174">
        <f t="shared" si="11"/>
        <v>157.65051910836365</v>
      </c>
      <c r="L182" s="166">
        <f t="shared" si="13"/>
        <v>9.8198953462894176E-4</v>
      </c>
    </row>
    <row r="183" spans="6:12" ht="15.75" thickBot="1" x14ac:dyDescent="0.3">
      <c r="F183" s="333" t="s">
        <v>329</v>
      </c>
      <c r="G183" s="334"/>
      <c r="H183" s="167">
        <f>SUM(H157:H182)</f>
        <v>17619.204116290515</v>
      </c>
      <c r="I183" s="167">
        <f t="shared" ref="I183:L183" si="14">SUM(I157:I182)</f>
        <v>36254.974241942589</v>
      </c>
      <c r="J183" s="167">
        <f t="shared" si="14"/>
        <v>106667.77606079649</v>
      </c>
      <c r="K183" s="167">
        <f t="shared" si="14"/>
        <v>160541.95441902959</v>
      </c>
      <c r="L183" s="168">
        <f t="shared" si="14"/>
        <v>1.0000000000000002</v>
      </c>
    </row>
    <row r="187" spans="6:12" x14ac:dyDescent="0.25">
      <c r="G187" s="150" t="s">
        <v>487</v>
      </c>
      <c r="H187" s="150"/>
      <c r="I187" s="150"/>
      <c r="J187" s="150"/>
      <c r="K187" s="150"/>
      <c r="L187" s="150"/>
    </row>
    <row r="188" spans="6:12" x14ac:dyDescent="0.25">
      <c r="G188" s="151" t="s">
        <v>485</v>
      </c>
      <c r="H188" s="151"/>
      <c r="I188" s="151"/>
      <c r="J188" s="151"/>
      <c r="K188" s="151"/>
      <c r="L188" s="151"/>
    </row>
    <row r="189" spans="6:12" x14ac:dyDescent="0.25">
      <c r="G189" s="151" t="s">
        <v>322</v>
      </c>
      <c r="H189" s="151"/>
      <c r="I189" s="151"/>
      <c r="J189" s="151"/>
      <c r="K189" s="151"/>
      <c r="L189" s="151"/>
    </row>
    <row r="190" spans="6:12" ht="15.75" thickBot="1" x14ac:dyDescent="0.3">
      <c r="G190" s="175" t="s">
        <v>502</v>
      </c>
      <c r="H190" s="175"/>
      <c r="I190" s="175"/>
      <c r="J190" s="175"/>
      <c r="K190" s="175"/>
      <c r="L190" s="175"/>
    </row>
    <row r="191" spans="6:12" ht="51.75" thickBot="1" x14ac:dyDescent="0.3">
      <c r="G191" s="66" t="s">
        <v>449</v>
      </c>
      <c r="H191" s="30" t="s">
        <v>453</v>
      </c>
      <c r="I191" s="30" t="s">
        <v>454</v>
      </c>
      <c r="J191" s="30" t="s">
        <v>455</v>
      </c>
      <c r="K191" s="30" t="s">
        <v>456</v>
      </c>
      <c r="L191" s="122" t="s">
        <v>457</v>
      </c>
    </row>
    <row r="192" spans="6:12" x14ac:dyDescent="0.25">
      <c r="G192" s="178" t="s">
        <v>447</v>
      </c>
      <c r="H192" s="25">
        <f>SUMIF($E$8:$E$132,$G192,H$8:H$132)</f>
        <v>1046.1763042227956</v>
      </c>
      <c r="I192" s="25">
        <f t="shared" ref="I192:J200" si="15">SUMIF($E$8:$E$132,$G192,I$8:I$132)</f>
        <v>27080.525554488126</v>
      </c>
      <c r="J192" s="25">
        <f t="shared" si="15"/>
        <v>75930.956681552925</v>
      </c>
      <c r="K192" s="179">
        <f>SUM(H192:J192)</f>
        <v>104057.65854026384</v>
      </c>
      <c r="L192" s="163">
        <f>K192/$K$201</f>
        <v>0.64816489195505578</v>
      </c>
    </row>
    <row r="193" spans="7:12" x14ac:dyDescent="0.25">
      <c r="G193" s="177" t="s">
        <v>439</v>
      </c>
      <c r="H193" s="15">
        <f t="shared" ref="H193:H200" si="16">SUMIF($E$8:$E$132,$G193,H$8:H$132)</f>
        <v>10234.585593042944</v>
      </c>
      <c r="I193" s="15">
        <f t="shared" si="15"/>
        <v>6406.5948704591819</v>
      </c>
      <c r="J193" s="15">
        <f t="shared" si="15"/>
        <v>20752.017182096566</v>
      </c>
      <c r="K193" s="176">
        <f t="shared" ref="K193:K200" si="17">SUM(H193:J193)</f>
        <v>37393.197645598688</v>
      </c>
      <c r="L193" s="164">
        <f t="shared" ref="L193:L200" si="18">K193/$K$201</f>
        <v>0.23291854008453713</v>
      </c>
    </row>
    <row r="194" spans="7:12" x14ac:dyDescent="0.25">
      <c r="G194" s="177" t="s">
        <v>440</v>
      </c>
      <c r="H194" s="15">
        <f t="shared" si="16"/>
        <v>2012.7746721721915</v>
      </c>
      <c r="I194" s="15">
        <f t="shared" si="15"/>
        <v>424.1361555093186</v>
      </c>
      <c r="J194" s="15">
        <f t="shared" si="15"/>
        <v>1270.3251541853761</v>
      </c>
      <c r="K194" s="176">
        <f t="shared" si="17"/>
        <v>3707.235981866886</v>
      </c>
      <c r="L194" s="164">
        <f t="shared" si="18"/>
        <v>2.3092007290447272E-2</v>
      </c>
    </row>
    <row r="195" spans="7:12" x14ac:dyDescent="0.25">
      <c r="G195" s="177" t="s">
        <v>441</v>
      </c>
      <c r="H195" s="15">
        <f t="shared" si="16"/>
        <v>1110.8461470819047</v>
      </c>
      <c r="I195" s="15">
        <f t="shared" si="15"/>
        <v>378.10504667391422</v>
      </c>
      <c r="J195" s="15">
        <f t="shared" si="15"/>
        <v>1091.691439028554</v>
      </c>
      <c r="K195" s="176">
        <f t="shared" si="17"/>
        <v>2580.6426327843728</v>
      </c>
      <c r="L195" s="164">
        <f t="shared" si="18"/>
        <v>1.6074568433673431E-2</v>
      </c>
    </row>
    <row r="196" spans="7:12" x14ac:dyDescent="0.25">
      <c r="G196" s="177" t="s">
        <v>442</v>
      </c>
      <c r="H196" s="15">
        <f t="shared" si="16"/>
        <v>550.08793641981174</v>
      </c>
      <c r="I196" s="15">
        <f t="shared" si="15"/>
        <v>638.59781220656691</v>
      </c>
      <c r="J196" s="15">
        <f t="shared" si="15"/>
        <v>720.09789871887824</v>
      </c>
      <c r="K196" s="176">
        <f t="shared" si="17"/>
        <v>1908.7836473452569</v>
      </c>
      <c r="L196" s="164">
        <f t="shared" si="18"/>
        <v>1.1889625078084894E-2</v>
      </c>
    </row>
    <row r="197" spans="7:12" x14ac:dyDescent="0.25">
      <c r="G197" s="177" t="s">
        <v>443</v>
      </c>
      <c r="H197" s="15">
        <f t="shared" si="16"/>
        <v>763.94423134839212</v>
      </c>
      <c r="I197" s="15">
        <f t="shared" si="15"/>
        <v>692.16523524455977</v>
      </c>
      <c r="J197" s="15">
        <f t="shared" si="15"/>
        <v>3207.8833671550428</v>
      </c>
      <c r="K197" s="176">
        <f t="shared" si="17"/>
        <v>4663.9928337479942</v>
      </c>
      <c r="L197" s="164">
        <f t="shared" si="18"/>
        <v>2.9051551356940212E-2</v>
      </c>
    </row>
    <row r="198" spans="7:12" x14ac:dyDescent="0.25">
      <c r="G198" s="177" t="s">
        <v>444</v>
      </c>
      <c r="H198" s="15">
        <f t="shared" si="16"/>
        <v>715.90312395211288</v>
      </c>
      <c r="I198" s="15">
        <f t="shared" si="15"/>
        <v>228.82374237992479</v>
      </c>
      <c r="J198" s="15">
        <f t="shared" si="15"/>
        <v>1233.2610424880481</v>
      </c>
      <c r="K198" s="176">
        <f t="shared" si="17"/>
        <v>2177.987908820086</v>
      </c>
      <c r="L198" s="164">
        <f t="shared" si="18"/>
        <v>1.3566471871491809E-2</v>
      </c>
    </row>
    <row r="199" spans="7:12" x14ac:dyDescent="0.25">
      <c r="G199" s="177" t="s">
        <v>445</v>
      </c>
      <c r="H199" s="15">
        <f t="shared" si="16"/>
        <v>595.06063697732498</v>
      </c>
      <c r="I199" s="15">
        <f t="shared" si="15"/>
        <v>190.9855382773701</v>
      </c>
      <c r="J199" s="15">
        <f t="shared" si="15"/>
        <v>1137.0329324342797</v>
      </c>
      <c r="K199" s="176">
        <f t="shared" si="17"/>
        <v>1923.0791076889748</v>
      </c>
      <c r="L199" s="164">
        <f t="shared" si="18"/>
        <v>1.1978670090620406E-2</v>
      </c>
    </row>
    <row r="200" spans="7:12" ht="15.75" thickBot="1" x14ac:dyDescent="0.3">
      <c r="G200" s="180" t="s">
        <v>446</v>
      </c>
      <c r="H200" s="165">
        <f t="shared" si="16"/>
        <v>589.82547107304401</v>
      </c>
      <c r="I200" s="165">
        <f t="shared" si="15"/>
        <v>215.04028670363795</v>
      </c>
      <c r="J200" s="165">
        <f t="shared" si="15"/>
        <v>1324.5103631368233</v>
      </c>
      <c r="K200" s="181">
        <f t="shared" si="17"/>
        <v>2129.3761209135055</v>
      </c>
      <c r="L200" s="166">
        <f t="shared" si="18"/>
        <v>1.3263673839148818E-2</v>
      </c>
    </row>
    <row r="201" spans="7:12" ht="15.75" thickBot="1" x14ac:dyDescent="0.3">
      <c r="G201" s="182" t="s">
        <v>329</v>
      </c>
      <c r="H201" s="167">
        <f>SUM(H192:H200)</f>
        <v>17619.204116290526</v>
      </c>
      <c r="I201" s="167">
        <f t="shared" ref="I201:K201" si="19">SUM(I192:I200)</f>
        <v>36254.974241942589</v>
      </c>
      <c r="J201" s="167">
        <f t="shared" si="19"/>
        <v>106667.77606079649</v>
      </c>
      <c r="K201" s="167">
        <f t="shared" si="19"/>
        <v>160541.95441902964</v>
      </c>
      <c r="L201" s="168">
        <f>SUM(L192:L200)</f>
        <v>0.99999999999999978</v>
      </c>
    </row>
  </sheetData>
  <mergeCells count="31">
    <mergeCell ref="F153:L153"/>
    <mergeCell ref="F154:L154"/>
    <mergeCell ref="F155:L155"/>
    <mergeCell ref="F156:L156"/>
    <mergeCell ref="F183:G183"/>
    <mergeCell ref="A2:L2"/>
    <mergeCell ref="A3:L3"/>
    <mergeCell ref="A4:L4"/>
    <mergeCell ref="A5:L5"/>
    <mergeCell ref="O16:T16"/>
    <mergeCell ref="F150:G150"/>
    <mergeCell ref="F136:L136"/>
    <mergeCell ref="F137:L137"/>
    <mergeCell ref="F138:L138"/>
    <mergeCell ref="F139:L139"/>
    <mergeCell ref="A133:G133"/>
    <mergeCell ref="O7:T7"/>
    <mergeCell ref="O8:T8"/>
    <mergeCell ref="O9:T9"/>
    <mergeCell ref="O10:T10"/>
    <mergeCell ref="O11:T11"/>
    <mergeCell ref="O12:T12"/>
    <mergeCell ref="O13:T13"/>
    <mergeCell ref="O14:T14"/>
    <mergeCell ref="O15:T15"/>
    <mergeCell ref="O22:T22"/>
    <mergeCell ref="O17:T17"/>
    <mergeCell ref="O18:T18"/>
    <mergeCell ref="O19:T19"/>
    <mergeCell ref="O20:T20"/>
    <mergeCell ref="O21:T21"/>
  </mergeCells>
  <hyperlinks>
    <hyperlink ref="N2" location="INDICE!A1" display="VOVER AL INDICE"/>
  </hyperlink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249977111117893"/>
  </sheetPr>
  <dimension ref="A1:S162"/>
  <sheetViews>
    <sheetView showGridLines="0" topLeftCell="E1" workbookViewId="0">
      <selection activeCell="M3" sqref="M3:O3"/>
    </sheetView>
  </sheetViews>
  <sheetFormatPr baseColWidth="10" defaultRowHeight="15" x14ac:dyDescent="0.25"/>
  <cols>
    <col min="2" max="2" width="14.28515625" customWidth="1"/>
    <col min="4" max="4" width="17.85546875" customWidth="1"/>
    <col min="6" max="6" width="22.140625" bestFit="1" customWidth="1"/>
    <col min="7" max="7" width="19.140625" bestFit="1" customWidth="1"/>
    <col min="9" max="9" width="11.42578125" style="171"/>
    <col min="10" max="10" width="22.42578125" style="171" bestFit="1" customWidth="1"/>
    <col min="11" max="12" width="11.42578125" style="171"/>
    <col min="14" max="14" width="15.7109375" bestFit="1" customWidth="1"/>
    <col min="17" max="17" width="15.7109375" bestFit="1" customWidth="1"/>
  </cols>
  <sheetData>
    <row r="1" spans="1:19" ht="15.75" thickBot="1" x14ac:dyDescent="0.3">
      <c r="I1"/>
      <c r="J1"/>
      <c r="K1"/>
      <c r="L1"/>
    </row>
    <row r="2" spans="1:19" ht="15.75" thickBot="1" x14ac:dyDescent="0.3">
      <c r="A2" s="320" t="s">
        <v>394</v>
      </c>
      <c r="B2" s="320"/>
      <c r="C2" s="320"/>
      <c r="D2" s="320"/>
      <c r="E2" s="320"/>
      <c r="F2" s="320"/>
      <c r="G2" s="320"/>
      <c r="I2" s="320" t="s">
        <v>395</v>
      </c>
      <c r="J2" s="320"/>
      <c r="K2" s="320"/>
      <c r="L2"/>
      <c r="M2" s="320" t="s">
        <v>396</v>
      </c>
      <c r="N2" s="320"/>
      <c r="O2" s="320"/>
      <c r="Q2" s="207" t="s">
        <v>488</v>
      </c>
    </row>
    <row r="3" spans="1:19" ht="51" customHeight="1" thickTop="1" thickBot="1" x14ac:dyDescent="0.3">
      <c r="A3" s="338" t="s">
        <v>514</v>
      </c>
      <c r="B3" s="338"/>
      <c r="C3" s="338"/>
      <c r="D3" s="338"/>
      <c r="E3" s="338"/>
      <c r="F3" s="338"/>
      <c r="G3" s="338"/>
      <c r="I3" s="337" t="s">
        <v>515</v>
      </c>
      <c r="J3" s="337"/>
      <c r="K3" s="337"/>
      <c r="L3"/>
      <c r="M3" s="337" t="s">
        <v>516</v>
      </c>
      <c r="N3" s="337"/>
      <c r="O3" s="337"/>
    </row>
    <row r="4" spans="1:19" ht="26.25" thickBot="1" x14ac:dyDescent="0.3">
      <c r="A4" s="63" t="s">
        <v>10</v>
      </c>
      <c r="B4" s="66" t="s">
        <v>0</v>
      </c>
      <c r="C4" s="67" t="s">
        <v>43</v>
      </c>
      <c r="D4" s="30" t="s">
        <v>20</v>
      </c>
      <c r="E4" s="67" t="s">
        <v>375</v>
      </c>
      <c r="F4" s="67" t="s">
        <v>376</v>
      </c>
      <c r="G4" s="57" t="s">
        <v>393</v>
      </c>
      <c r="I4" s="29" t="s">
        <v>43</v>
      </c>
      <c r="J4" s="30" t="s">
        <v>20</v>
      </c>
      <c r="K4" s="57" t="s">
        <v>393</v>
      </c>
      <c r="L4"/>
      <c r="M4" s="29" t="s">
        <v>10</v>
      </c>
      <c r="N4" s="30" t="s">
        <v>0</v>
      </c>
      <c r="O4" s="57" t="s">
        <v>393</v>
      </c>
      <c r="P4" s="54"/>
      <c r="Q4" s="54"/>
      <c r="R4" s="54"/>
      <c r="S4" s="54"/>
    </row>
    <row r="5" spans="1:19" x14ac:dyDescent="0.25">
      <c r="A5" s="62" t="s">
        <v>11</v>
      </c>
      <c r="B5" s="64" t="s">
        <v>1</v>
      </c>
      <c r="C5" s="64" t="s">
        <v>44</v>
      </c>
      <c r="D5" s="64" t="s">
        <v>21</v>
      </c>
      <c r="E5" s="65" t="s">
        <v>69</v>
      </c>
      <c r="F5" s="64" t="s">
        <v>195</v>
      </c>
      <c r="G5" s="56">
        <v>2573220</v>
      </c>
      <c r="I5" s="23" t="s">
        <v>44</v>
      </c>
      <c r="J5" s="52" t="s">
        <v>21</v>
      </c>
      <c r="K5" s="56">
        <f>SUMIF($C$5:$C$129,I5,$G$5:$G$129)</f>
        <v>2573220</v>
      </c>
      <c r="L5"/>
      <c r="M5" s="23" t="s">
        <v>11</v>
      </c>
      <c r="N5" s="24" t="s">
        <v>1</v>
      </c>
      <c r="O5" s="56">
        <f>SUMIF($A$5:$A$129,M5,$G$5:$G$129)</f>
        <v>4119008</v>
      </c>
      <c r="P5" s="54"/>
      <c r="Q5" s="54"/>
      <c r="R5" s="54"/>
      <c r="S5" s="54"/>
    </row>
    <row r="6" spans="1:19" x14ac:dyDescent="0.25">
      <c r="A6" s="62" t="s">
        <v>17</v>
      </c>
      <c r="B6" s="60" t="s">
        <v>7</v>
      </c>
      <c r="C6" s="60" t="s">
        <v>58</v>
      </c>
      <c r="D6" s="60" t="s">
        <v>34</v>
      </c>
      <c r="E6" s="61" t="s">
        <v>137</v>
      </c>
      <c r="F6" s="60" t="s">
        <v>263</v>
      </c>
      <c r="G6" s="56">
        <v>20602</v>
      </c>
      <c r="I6" s="20" t="s">
        <v>45</v>
      </c>
      <c r="J6" s="50" t="s">
        <v>22</v>
      </c>
      <c r="K6" s="55">
        <f t="shared" ref="K6:K29" si="0">SUMIF($C$5:$C$129,I6,$G$5:$G$129)</f>
        <v>754432</v>
      </c>
      <c r="L6"/>
      <c r="M6" s="20" t="s">
        <v>12</v>
      </c>
      <c r="N6" s="14" t="s">
        <v>2</v>
      </c>
      <c r="O6" s="55">
        <f t="shared" ref="O6:O13" si="1">SUMIF($A$5:$A$129,M6,$G$5:$G$129)</f>
        <v>264760</v>
      </c>
      <c r="P6" s="54"/>
      <c r="Q6" s="54"/>
      <c r="R6" s="54"/>
      <c r="S6" s="54"/>
    </row>
    <row r="7" spans="1:19" x14ac:dyDescent="0.25">
      <c r="A7" s="62" t="s">
        <v>16</v>
      </c>
      <c r="B7" s="60" t="s">
        <v>6</v>
      </c>
      <c r="C7" s="60" t="s">
        <v>56</v>
      </c>
      <c r="D7" s="60" t="s">
        <v>32</v>
      </c>
      <c r="E7" s="61" t="s">
        <v>118</v>
      </c>
      <c r="F7" s="60" t="s">
        <v>244</v>
      </c>
      <c r="G7" s="56">
        <v>2777</v>
      </c>
      <c r="I7" s="20" t="s">
        <v>46</v>
      </c>
      <c r="J7" s="50" t="s">
        <v>23</v>
      </c>
      <c r="K7" s="55">
        <f t="shared" si="0"/>
        <v>791356</v>
      </c>
      <c r="L7"/>
      <c r="M7" s="20" t="s">
        <v>13</v>
      </c>
      <c r="N7" s="14" t="s">
        <v>3</v>
      </c>
      <c r="O7" s="55">
        <f t="shared" si="1"/>
        <v>108681</v>
      </c>
      <c r="P7" s="54"/>
      <c r="Q7" s="54"/>
      <c r="R7" s="54"/>
      <c r="S7" s="54"/>
    </row>
    <row r="8" spans="1:19" x14ac:dyDescent="0.25">
      <c r="A8" s="62" t="s">
        <v>17</v>
      </c>
      <c r="B8" s="60" t="s">
        <v>7</v>
      </c>
      <c r="C8" s="60" t="s">
        <v>59</v>
      </c>
      <c r="D8" s="60" t="s">
        <v>35</v>
      </c>
      <c r="E8" s="61" t="s">
        <v>141</v>
      </c>
      <c r="F8" s="60" t="s">
        <v>267</v>
      </c>
      <c r="G8" s="56">
        <v>4771</v>
      </c>
      <c r="I8" s="20" t="s">
        <v>47</v>
      </c>
      <c r="J8" s="50" t="s">
        <v>2</v>
      </c>
      <c r="K8" s="55">
        <f t="shared" si="0"/>
        <v>264760</v>
      </c>
      <c r="L8"/>
      <c r="M8" s="20" t="s">
        <v>14</v>
      </c>
      <c r="N8" s="14" t="s">
        <v>4</v>
      </c>
      <c r="O8" s="55">
        <f t="shared" si="1"/>
        <v>205417</v>
      </c>
      <c r="P8" s="54"/>
      <c r="Q8" s="54"/>
      <c r="R8" s="54"/>
      <c r="S8" s="54"/>
    </row>
    <row r="9" spans="1:19" x14ac:dyDescent="0.25">
      <c r="A9" s="62" t="s">
        <v>18</v>
      </c>
      <c r="B9" s="60" t="s">
        <v>8</v>
      </c>
      <c r="C9" s="60" t="s">
        <v>62</v>
      </c>
      <c r="D9" s="60" t="s">
        <v>38</v>
      </c>
      <c r="E9" s="61" t="s">
        <v>160</v>
      </c>
      <c r="F9" s="60" t="s">
        <v>286</v>
      </c>
      <c r="G9" s="56">
        <v>31768</v>
      </c>
      <c r="I9" s="20" t="s">
        <v>48</v>
      </c>
      <c r="J9" s="50" t="s">
        <v>24</v>
      </c>
      <c r="K9" s="55">
        <f t="shared" si="0"/>
        <v>95703</v>
      </c>
      <c r="L9"/>
      <c r="M9" s="20" t="s">
        <v>15</v>
      </c>
      <c r="N9" s="14" t="s">
        <v>5</v>
      </c>
      <c r="O9" s="55">
        <f t="shared" si="1"/>
        <v>252291</v>
      </c>
      <c r="P9" s="54"/>
      <c r="Q9" s="54"/>
      <c r="R9" s="54"/>
      <c r="S9" s="54"/>
    </row>
    <row r="10" spans="1:19" x14ac:dyDescent="0.25">
      <c r="A10" s="62" t="s">
        <v>14</v>
      </c>
      <c r="B10" s="60" t="s">
        <v>4</v>
      </c>
      <c r="C10" s="60" t="s">
        <v>50</v>
      </c>
      <c r="D10" s="60" t="s">
        <v>26</v>
      </c>
      <c r="E10" s="61" t="s">
        <v>94</v>
      </c>
      <c r="F10" s="60" t="s">
        <v>220</v>
      </c>
      <c r="G10" s="56">
        <v>27496</v>
      </c>
      <c r="I10" s="20" t="s">
        <v>49</v>
      </c>
      <c r="J10" s="50" t="s">
        <v>25</v>
      </c>
      <c r="K10" s="55">
        <f t="shared" si="0"/>
        <v>57515</v>
      </c>
      <c r="L10"/>
      <c r="M10" s="18" t="s">
        <v>16</v>
      </c>
      <c r="N10" s="14" t="s">
        <v>6</v>
      </c>
      <c r="O10" s="55">
        <f t="shared" si="1"/>
        <v>215744</v>
      </c>
      <c r="P10" s="54"/>
      <c r="Q10" s="54"/>
      <c r="R10" s="54"/>
      <c r="S10" s="54"/>
    </row>
    <row r="11" spans="1:19" x14ac:dyDescent="0.25">
      <c r="A11" s="62" t="s">
        <v>18</v>
      </c>
      <c r="B11" s="60" t="s">
        <v>8</v>
      </c>
      <c r="C11" s="60" t="s">
        <v>63</v>
      </c>
      <c r="D11" s="60" t="s">
        <v>39</v>
      </c>
      <c r="E11" s="61" t="s">
        <v>165</v>
      </c>
      <c r="F11" s="60" t="s">
        <v>291</v>
      </c>
      <c r="G11" s="56">
        <v>44885</v>
      </c>
      <c r="I11" s="20" t="s">
        <v>50</v>
      </c>
      <c r="J11" s="50" t="s">
        <v>26</v>
      </c>
      <c r="K11" s="55">
        <f t="shared" si="0"/>
        <v>71392</v>
      </c>
      <c r="L11"/>
      <c r="M11" s="18" t="s">
        <v>17</v>
      </c>
      <c r="N11" s="14" t="s">
        <v>7</v>
      </c>
      <c r="O11" s="55">
        <f t="shared" si="1"/>
        <v>706477</v>
      </c>
      <c r="P11" s="54"/>
      <c r="Q11" s="54"/>
      <c r="R11" s="54"/>
      <c r="S11" s="54"/>
    </row>
    <row r="12" spans="1:19" x14ac:dyDescent="0.25">
      <c r="A12" s="62" t="s">
        <v>18</v>
      </c>
      <c r="B12" s="60" t="s">
        <v>8</v>
      </c>
      <c r="C12" s="60" t="s">
        <v>62</v>
      </c>
      <c r="D12" s="60" t="s">
        <v>38</v>
      </c>
      <c r="E12" s="61" t="s">
        <v>161</v>
      </c>
      <c r="F12" s="60" t="s">
        <v>287</v>
      </c>
      <c r="G12" s="56">
        <v>5932</v>
      </c>
      <c r="I12" s="20" t="s">
        <v>51</v>
      </c>
      <c r="J12" s="50" t="s">
        <v>27</v>
      </c>
      <c r="K12" s="55">
        <f t="shared" si="0"/>
        <v>70084</v>
      </c>
      <c r="L12"/>
      <c r="M12" s="20" t="s">
        <v>18</v>
      </c>
      <c r="N12" s="14" t="s">
        <v>8</v>
      </c>
      <c r="O12" s="55">
        <f t="shared" si="1"/>
        <v>376280</v>
      </c>
      <c r="P12" s="54"/>
      <c r="Q12" s="54"/>
      <c r="R12" s="54"/>
      <c r="S12" s="54"/>
    </row>
    <row r="13" spans="1:19" ht="15.75" thickBot="1" x14ac:dyDescent="0.3">
      <c r="A13" s="62" t="s">
        <v>15</v>
      </c>
      <c r="B13" s="60" t="s">
        <v>5</v>
      </c>
      <c r="C13" s="60" t="s">
        <v>53</v>
      </c>
      <c r="D13" s="60" t="s">
        <v>29</v>
      </c>
      <c r="E13" s="61" t="s">
        <v>104</v>
      </c>
      <c r="F13" s="60" t="s">
        <v>230</v>
      </c>
      <c r="G13" s="56">
        <v>11715</v>
      </c>
      <c r="I13" s="20" t="s">
        <v>52</v>
      </c>
      <c r="J13" s="50" t="s">
        <v>28</v>
      </c>
      <c r="K13" s="55">
        <f t="shared" si="0"/>
        <v>40281</v>
      </c>
      <c r="L13"/>
      <c r="M13" s="48" t="s">
        <v>19</v>
      </c>
      <c r="N13" s="49" t="s">
        <v>9</v>
      </c>
      <c r="O13" s="59">
        <f t="shared" si="1"/>
        <v>533926</v>
      </c>
      <c r="P13" s="54"/>
      <c r="Q13" s="54"/>
      <c r="R13" s="54"/>
      <c r="S13" s="54"/>
    </row>
    <row r="14" spans="1:19" ht="15.75" thickBot="1" x14ac:dyDescent="0.3">
      <c r="A14" s="62" t="s">
        <v>14</v>
      </c>
      <c r="B14" s="60" t="s">
        <v>4</v>
      </c>
      <c r="C14" s="60" t="s">
        <v>52</v>
      </c>
      <c r="D14" s="60" t="s">
        <v>28</v>
      </c>
      <c r="E14" s="61" t="s">
        <v>100</v>
      </c>
      <c r="F14" s="60" t="s">
        <v>226</v>
      </c>
      <c r="G14" s="56">
        <v>19404</v>
      </c>
      <c r="I14" s="20" t="s">
        <v>53</v>
      </c>
      <c r="J14" s="50" t="s">
        <v>29</v>
      </c>
      <c r="K14" s="55">
        <f t="shared" si="0"/>
        <v>87008</v>
      </c>
      <c r="L14"/>
      <c r="M14" s="317" t="s">
        <v>329</v>
      </c>
      <c r="N14" s="318"/>
      <c r="O14" s="58">
        <f>SUM(O5:O13)</f>
        <v>6782584</v>
      </c>
      <c r="P14" s="54"/>
      <c r="Q14" s="54"/>
      <c r="R14" s="54"/>
      <c r="S14" s="54"/>
    </row>
    <row r="15" spans="1:19" x14ac:dyDescent="0.25">
      <c r="A15" s="62" t="s">
        <v>16</v>
      </c>
      <c r="B15" s="60" t="s">
        <v>6</v>
      </c>
      <c r="C15" s="60" t="s">
        <v>57</v>
      </c>
      <c r="D15" s="60" t="s">
        <v>33</v>
      </c>
      <c r="E15" s="61" t="s">
        <v>135</v>
      </c>
      <c r="F15" s="60" t="s">
        <v>377</v>
      </c>
      <c r="G15" s="56">
        <v>27421</v>
      </c>
      <c r="I15" s="20" t="s">
        <v>54</v>
      </c>
      <c r="J15" s="50" t="s">
        <v>30</v>
      </c>
      <c r="K15" s="55">
        <f t="shared" si="0"/>
        <v>103671</v>
      </c>
      <c r="L15"/>
      <c r="M15" s="54"/>
      <c r="N15" s="54"/>
      <c r="O15" s="54"/>
      <c r="P15" s="54"/>
      <c r="Q15" s="54"/>
      <c r="R15" s="54"/>
      <c r="S15" s="54"/>
    </row>
    <row r="16" spans="1:19" x14ac:dyDescent="0.25">
      <c r="A16" s="62" t="s">
        <v>16</v>
      </c>
      <c r="B16" s="60" t="s">
        <v>6</v>
      </c>
      <c r="C16" s="60" t="s">
        <v>57</v>
      </c>
      <c r="D16" s="60" t="s">
        <v>33</v>
      </c>
      <c r="E16" s="61" t="s">
        <v>124</v>
      </c>
      <c r="F16" s="60" t="s">
        <v>378</v>
      </c>
      <c r="G16" s="56">
        <v>7280</v>
      </c>
      <c r="I16" s="20" t="s">
        <v>55</v>
      </c>
      <c r="J16" s="51" t="s">
        <v>31</v>
      </c>
      <c r="K16" s="55">
        <f t="shared" si="0"/>
        <v>40735</v>
      </c>
      <c r="L16"/>
      <c r="M16" s="54"/>
      <c r="N16" s="54"/>
      <c r="O16" s="54"/>
      <c r="P16" s="54"/>
      <c r="Q16" s="54"/>
      <c r="R16" s="54"/>
      <c r="S16" s="54"/>
    </row>
    <row r="17" spans="1:19" x14ac:dyDescent="0.25">
      <c r="A17" s="62" t="s">
        <v>19</v>
      </c>
      <c r="B17" s="60" t="s">
        <v>9</v>
      </c>
      <c r="C17" s="60" t="s">
        <v>66</v>
      </c>
      <c r="D17" s="60" t="s">
        <v>21</v>
      </c>
      <c r="E17" s="61" t="s">
        <v>183</v>
      </c>
      <c r="F17" s="60" t="s">
        <v>309</v>
      </c>
      <c r="G17" s="56">
        <v>129751</v>
      </c>
      <c r="I17" s="18" t="s">
        <v>56</v>
      </c>
      <c r="J17" s="51" t="s">
        <v>32</v>
      </c>
      <c r="K17" s="55">
        <f t="shared" si="0"/>
        <v>78885</v>
      </c>
      <c r="L17"/>
      <c r="M17" s="54"/>
      <c r="N17" s="54"/>
      <c r="O17" s="54"/>
      <c r="P17" s="54"/>
      <c r="Q17" s="54"/>
      <c r="R17" s="54"/>
      <c r="S17" s="54"/>
    </row>
    <row r="18" spans="1:19" x14ac:dyDescent="0.25">
      <c r="A18" s="62" t="s">
        <v>19</v>
      </c>
      <c r="B18" s="60" t="s">
        <v>9</v>
      </c>
      <c r="C18" s="60" t="s">
        <v>67</v>
      </c>
      <c r="D18" s="60" t="s">
        <v>5</v>
      </c>
      <c r="E18" s="61" t="s">
        <v>188</v>
      </c>
      <c r="F18" s="60" t="s">
        <v>314</v>
      </c>
      <c r="G18" s="56">
        <v>30984</v>
      </c>
      <c r="I18" s="20" t="s">
        <v>57</v>
      </c>
      <c r="J18" s="51" t="s">
        <v>33</v>
      </c>
      <c r="K18" s="55">
        <f t="shared" si="0"/>
        <v>136859</v>
      </c>
      <c r="L18"/>
      <c r="M18" s="54"/>
      <c r="N18" s="54"/>
      <c r="O18" s="54"/>
      <c r="P18" s="54"/>
      <c r="Q18" s="54"/>
      <c r="R18" s="54"/>
      <c r="S18" s="54"/>
    </row>
    <row r="19" spans="1:19" x14ac:dyDescent="0.25">
      <c r="A19" s="62" t="s">
        <v>17</v>
      </c>
      <c r="B19" s="60" t="s">
        <v>7</v>
      </c>
      <c r="C19" s="60" t="s">
        <v>58</v>
      </c>
      <c r="D19" s="60" t="s">
        <v>34</v>
      </c>
      <c r="E19" s="61" t="s">
        <v>138</v>
      </c>
      <c r="F19" s="60" t="s">
        <v>264</v>
      </c>
      <c r="G19" s="56">
        <v>7662</v>
      </c>
      <c r="I19" s="18" t="s">
        <v>58</v>
      </c>
      <c r="J19" s="51" t="s">
        <v>34</v>
      </c>
      <c r="K19" s="55">
        <f t="shared" si="0"/>
        <v>75558</v>
      </c>
      <c r="L19"/>
      <c r="M19" s="54"/>
      <c r="N19" s="54"/>
      <c r="O19" s="54"/>
      <c r="P19" s="54"/>
      <c r="Q19" s="54"/>
      <c r="R19" s="54"/>
      <c r="S19" s="54"/>
    </row>
    <row r="20" spans="1:19" x14ac:dyDescent="0.25">
      <c r="A20" s="62" t="s">
        <v>16</v>
      </c>
      <c r="B20" s="60" t="s">
        <v>6</v>
      </c>
      <c r="C20" s="60" t="s">
        <v>57</v>
      </c>
      <c r="D20" s="60" t="s">
        <v>33</v>
      </c>
      <c r="E20" s="61" t="s">
        <v>125</v>
      </c>
      <c r="F20" s="60" t="s">
        <v>251</v>
      </c>
      <c r="G20" s="56">
        <v>5153</v>
      </c>
      <c r="I20" s="18" t="s">
        <v>59</v>
      </c>
      <c r="J20" s="51" t="s">
        <v>35</v>
      </c>
      <c r="K20" s="55">
        <f t="shared" si="0"/>
        <v>82431</v>
      </c>
      <c r="L20"/>
      <c r="M20" s="54"/>
      <c r="N20" s="54"/>
      <c r="O20" s="54"/>
      <c r="P20" s="54"/>
      <c r="Q20" s="54"/>
      <c r="R20" s="54"/>
      <c r="S20" s="54"/>
    </row>
    <row r="21" spans="1:19" x14ac:dyDescent="0.25">
      <c r="A21" s="62" t="s">
        <v>11</v>
      </c>
      <c r="B21" s="60" t="s">
        <v>1</v>
      </c>
      <c r="C21" s="60" t="s">
        <v>45</v>
      </c>
      <c r="D21" s="60" t="s">
        <v>22</v>
      </c>
      <c r="E21" s="61" t="s">
        <v>70</v>
      </c>
      <c r="F21" s="60" t="s">
        <v>196</v>
      </c>
      <c r="G21" s="56">
        <v>55201</v>
      </c>
      <c r="I21" s="18" t="s">
        <v>60</v>
      </c>
      <c r="J21" s="51" t="s">
        <v>36</v>
      </c>
      <c r="K21" s="55">
        <f t="shared" si="0"/>
        <v>34371</v>
      </c>
      <c r="L21"/>
      <c r="M21" s="54"/>
      <c r="N21" s="54"/>
      <c r="O21" s="54"/>
      <c r="P21" s="54"/>
      <c r="Q21" s="54"/>
      <c r="R21" s="54"/>
      <c r="S21" s="54"/>
    </row>
    <row r="22" spans="1:19" x14ac:dyDescent="0.25">
      <c r="A22" s="62" t="s">
        <v>15</v>
      </c>
      <c r="B22" s="60" t="s">
        <v>5</v>
      </c>
      <c r="C22" s="60" t="s">
        <v>54</v>
      </c>
      <c r="D22" s="60" t="s">
        <v>30</v>
      </c>
      <c r="E22" s="61" t="s">
        <v>109</v>
      </c>
      <c r="F22" s="60" t="s">
        <v>235</v>
      </c>
      <c r="G22" s="56">
        <v>6211</v>
      </c>
      <c r="I22" s="18" t="s">
        <v>61</v>
      </c>
      <c r="J22" s="51" t="s">
        <v>37</v>
      </c>
      <c r="K22" s="55">
        <f t="shared" si="0"/>
        <v>514117</v>
      </c>
      <c r="L22"/>
      <c r="M22" s="54"/>
      <c r="N22" s="54"/>
      <c r="O22" s="54"/>
      <c r="P22" s="54"/>
      <c r="Q22" s="54"/>
      <c r="R22" s="54"/>
      <c r="S22" s="54"/>
    </row>
    <row r="23" spans="1:19" x14ac:dyDescent="0.25">
      <c r="A23" s="62" t="s">
        <v>11</v>
      </c>
      <c r="B23" s="60" t="s">
        <v>1</v>
      </c>
      <c r="C23" s="60" t="s">
        <v>45</v>
      </c>
      <c r="D23" s="60" t="s">
        <v>22</v>
      </c>
      <c r="E23" s="61" t="s">
        <v>72</v>
      </c>
      <c r="F23" s="60" t="s">
        <v>198</v>
      </c>
      <c r="G23" s="56">
        <v>560831</v>
      </c>
      <c r="I23" s="20" t="s">
        <v>62</v>
      </c>
      <c r="J23" s="51" t="s">
        <v>38</v>
      </c>
      <c r="K23" s="55">
        <f t="shared" si="0"/>
        <v>85620</v>
      </c>
      <c r="L23"/>
      <c r="M23" s="54"/>
      <c r="N23" s="54"/>
      <c r="O23" s="54"/>
      <c r="P23" s="54"/>
      <c r="Q23" s="54"/>
      <c r="R23" s="54"/>
      <c r="S23" s="54"/>
    </row>
    <row r="24" spans="1:19" x14ac:dyDescent="0.25">
      <c r="A24" s="62" t="s">
        <v>18</v>
      </c>
      <c r="B24" s="60" t="s">
        <v>8</v>
      </c>
      <c r="C24" s="60" t="s">
        <v>63</v>
      </c>
      <c r="D24" s="60" t="s">
        <v>39</v>
      </c>
      <c r="E24" s="61" t="s">
        <v>166</v>
      </c>
      <c r="F24" s="60" t="s">
        <v>292</v>
      </c>
      <c r="G24" s="56">
        <v>10444</v>
      </c>
      <c r="I24" s="20" t="s">
        <v>63</v>
      </c>
      <c r="J24" s="51" t="s">
        <v>39</v>
      </c>
      <c r="K24" s="55">
        <f t="shared" si="0"/>
        <v>102788</v>
      </c>
      <c r="L24"/>
      <c r="M24" s="54"/>
      <c r="N24" s="54"/>
      <c r="O24" s="54"/>
      <c r="P24" s="54"/>
      <c r="Q24" s="54"/>
      <c r="R24" s="54"/>
      <c r="S24" s="54"/>
    </row>
    <row r="25" spans="1:19" x14ac:dyDescent="0.25">
      <c r="A25" s="62" t="s">
        <v>18</v>
      </c>
      <c r="B25" s="60" t="s">
        <v>8</v>
      </c>
      <c r="C25" s="60" t="s">
        <v>64</v>
      </c>
      <c r="D25" s="60" t="s">
        <v>40</v>
      </c>
      <c r="E25" s="61" t="s">
        <v>170</v>
      </c>
      <c r="F25" s="60" t="s">
        <v>296</v>
      </c>
      <c r="G25" s="56">
        <v>16143</v>
      </c>
      <c r="I25" s="20" t="s">
        <v>64</v>
      </c>
      <c r="J25" s="51" t="s">
        <v>40</v>
      </c>
      <c r="K25" s="55">
        <f t="shared" si="0"/>
        <v>88066</v>
      </c>
      <c r="L25"/>
      <c r="M25" s="54"/>
      <c r="N25" s="54"/>
      <c r="O25" s="54"/>
      <c r="P25" s="54"/>
      <c r="Q25" s="54"/>
      <c r="R25" s="54"/>
      <c r="S25" s="54"/>
    </row>
    <row r="26" spans="1:19" x14ac:dyDescent="0.25">
      <c r="A26" s="62" t="s">
        <v>18</v>
      </c>
      <c r="B26" s="60" t="s">
        <v>8</v>
      </c>
      <c r="C26" s="60" t="s">
        <v>63</v>
      </c>
      <c r="D26" s="60" t="s">
        <v>39</v>
      </c>
      <c r="E26" s="61" t="s">
        <v>167</v>
      </c>
      <c r="F26" s="60" t="s">
        <v>293</v>
      </c>
      <c r="G26" s="56">
        <v>26721</v>
      </c>
      <c r="I26" s="20" t="s">
        <v>65</v>
      </c>
      <c r="J26" s="51" t="s">
        <v>41</v>
      </c>
      <c r="K26" s="55">
        <f t="shared" si="0"/>
        <v>99806</v>
      </c>
      <c r="L26"/>
      <c r="M26" s="54"/>
      <c r="N26" s="54"/>
      <c r="O26" s="54"/>
      <c r="P26" s="54"/>
      <c r="Q26" s="54"/>
      <c r="R26" s="54"/>
      <c r="S26" s="54"/>
    </row>
    <row r="27" spans="1:19" x14ac:dyDescent="0.25">
      <c r="A27" s="62" t="s">
        <v>15</v>
      </c>
      <c r="B27" s="60" t="s">
        <v>5</v>
      </c>
      <c r="C27" s="60" t="s">
        <v>53</v>
      </c>
      <c r="D27" s="60" t="s">
        <v>29</v>
      </c>
      <c r="E27" s="61" t="s">
        <v>105</v>
      </c>
      <c r="F27" s="60" t="s">
        <v>231</v>
      </c>
      <c r="G27" s="56">
        <v>8246</v>
      </c>
      <c r="I27" s="20" t="s">
        <v>66</v>
      </c>
      <c r="J27" s="50" t="s">
        <v>21</v>
      </c>
      <c r="K27" s="55">
        <f t="shared" si="0"/>
        <v>389321</v>
      </c>
      <c r="L27"/>
      <c r="M27" s="54"/>
      <c r="N27" s="54"/>
      <c r="O27" s="54"/>
      <c r="P27" s="54"/>
      <c r="Q27" s="54"/>
      <c r="R27" s="54"/>
      <c r="S27" s="54"/>
    </row>
    <row r="28" spans="1:19" x14ac:dyDescent="0.25">
      <c r="A28" s="62" t="s">
        <v>16</v>
      </c>
      <c r="B28" s="60" t="s">
        <v>6</v>
      </c>
      <c r="C28" s="60" t="s">
        <v>57</v>
      </c>
      <c r="D28" s="60" t="s">
        <v>33</v>
      </c>
      <c r="E28" s="61" t="s">
        <v>126</v>
      </c>
      <c r="F28" s="60" t="s">
        <v>252</v>
      </c>
      <c r="G28" s="56">
        <v>9783</v>
      </c>
      <c r="I28" s="20" t="s">
        <v>67</v>
      </c>
      <c r="J28" s="51" t="s">
        <v>5</v>
      </c>
      <c r="K28" s="55">
        <f t="shared" si="0"/>
        <v>129720</v>
      </c>
      <c r="L28"/>
      <c r="M28" s="54"/>
      <c r="N28" s="54"/>
      <c r="O28" s="54"/>
      <c r="P28" s="54"/>
      <c r="Q28" s="54"/>
      <c r="R28" s="54"/>
      <c r="S28" s="54"/>
    </row>
    <row r="29" spans="1:19" ht="15.75" thickBot="1" x14ac:dyDescent="0.3">
      <c r="A29" s="62" t="s">
        <v>12</v>
      </c>
      <c r="B29" s="60" t="s">
        <v>2</v>
      </c>
      <c r="C29" s="60" t="s">
        <v>47</v>
      </c>
      <c r="D29" s="60" t="s">
        <v>2</v>
      </c>
      <c r="E29" s="61" t="s">
        <v>79</v>
      </c>
      <c r="F29" s="60" t="s">
        <v>205</v>
      </c>
      <c r="G29" s="56">
        <v>30833</v>
      </c>
      <c r="I29" s="267" t="s">
        <v>68</v>
      </c>
      <c r="J29" s="268" t="s">
        <v>42</v>
      </c>
      <c r="K29" s="269">
        <f t="shared" si="0"/>
        <v>14885</v>
      </c>
      <c r="L29"/>
      <c r="M29" s="54"/>
      <c r="N29" s="54"/>
      <c r="O29" s="54"/>
      <c r="P29" s="54"/>
      <c r="Q29" s="54"/>
      <c r="R29" s="54"/>
      <c r="S29" s="54"/>
    </row>
    <row r="30" spans="1:19" ht="15.75" thickBot="1" x14ac:dyDescent="0.3">
      <c r="A30" s="62" t="s">
        <v>16</v>
      </c>
      <c r="B30" s="60" t="s">
        <v>6</v>
      </c>
      <c r="C30" s="60" t="s">
        <v>57</v>
      </c>
      <c r="D30" s="60" t="s">
        <v>33</v>
      </c>
      <c r="E30" s="61" t="s">
        <v>127</v>
      </c>
      <c r="F30" s="60" t="s">
        <v>253</v>
      </c>
      <c r="G30" s="56">
        <v>8668</v>
      </c>
      <c r="I30" s="341" t="s">
        <v>329</v>
      </c>
      <c r="J30" s="342"/>
      <c r="K30" s="266">
        <f>SUM(K5:K29)</f>
        <v>6782584</v>
      </c>
      <c r="L30"/>
      <c r="M30" s="54"/>
      <c r="N30" s="54"/>
      <c r="O30" s="54"/>
      <c r="P30" s="54"/>
      <c r="Q30" s="54"/>
      <c r="R30" s="54"/>
      <c r="S30" s="54"/>
    </row>
    <row r="31" spans="1:19" x14ac:dyDescent="0.25">
      <c r="A31" s="62" t="s">
        <v>11</v>
      </c>
      <c r="B31" s="60" t="s">
        <v>1</v>
      </c>
      <c r="C31" s="60" t="s">
        <v>46</v>
      </c>
      <c r="D31" s="60" t="s">
        <v>23</v>
      </c>
      <c r="E31" s="61" t="s">
        <v>78</v>
      </c>
      <c r="F31" s="60" t="s">
        <v>204</v>
      </c>
      <c r="G31" s="56">
        <v>84734</v>
      </c>
      <c r="I31"/>
      <c r="J31"/>
      <c r="K31"/>
      <c r="L31"/>
      <c r="M31" s="54"/>
      <c r="N31" s="54"/>
      <c r="O31" s="54"/>
      <c r="P31" s="54"/>
      <c r="Q31" s="54"/>
      <c r="R31" s="54"/>
      <c r="S31" s="54"/>
    </row>
    <row r="32" spans="1:19" x14ac:dyDescent="0.25">
      <c r="A32" s="62" t="s">
        <v>15</v>
      </c>
      <c r="B32" s="60" t="s">
        <v>5</v>
      </c>
      <c r="C32" s="60" t="s">
        <v>53</v>
      </c>
      <c r="D32" s="60" t="s">
        <v>29</v>
      </c>
      <c r="E32" s="61" t="s">
        <v>106</v>
      </c>
      <c r="F32" s="60" t="s">
        <v>232</v>
      </c>
      <c r="G32" s="56">
        <v>9386</v>
      </c>
      <c r="I32"/>
      <c r="J32"/>
      <c r="K32"/>
      <c r="L32"/>
      <c r="M32" s="54"/>
      <c r="N32" s="54"/>
      <c r="O32" s="54"/>
      <c r="P32" s="54"/>
      <c r="Q32" s="54"/>
      <c r="R32" s="54"/>
      <c r="S32" s="54"/>
    </row>
    <row r="33" spans="1:19" x14ac:dyDescent="0.25">
      <c r="A33" s="62" t="s">
        <v>16</v>
      </c>
      <c r="B33" s="60" t="s">
        <v>6</v>
      </c>
      <c r="C33" s="60" t="s">
        <v>56</v>
      </c>
      <c r="D33" s="60" t="s">
        <v>32</v>
      </c>
      <c r="E33" s="61" t="s">
        <v>119</v>
      </c>
      <c r="F33" s="60" t="s">
        <v>245</v>
      </c>
      <c r="G33" s="56">
        <v>15793</v>
      </c>
      <c r="I33"/>
      <c r="J33"/>
      <c r="K33"/>
      <c r="L33"/>
      <c r="M33" s="54"/>
      <c r="N33" s="54"/>
      <c r="O33" s="54"/>
      <c r="P33" s="54"/>
      <c r="Q33" s="54"/>
      <c r="R33" s="54"/>
      <c r="S33" s="54"/>
    </row>
    <row r="34" spans="1:19" x14ac:dyDescent="0.25">
      <c r="A34" s="62" t="s">
        <v>13</v>
      </c>
      <c r="B34" s="60" t="s">
        <v>3</v>
      </c>
      <c r="C34" s="60" t="s">
        <v>49</v>
      </c>
      <c r="D34" s="60" t="s">
        <v>25</v>
      </c>
      <c r="E34" s="61" t="s">
        <v>89</v>
      </c>
      <c r="F34" s="60" t="s">
        <v>215</v>
      </c>
      <c r="G34" s="56">
        <v>4602</v>
      </c>
      <c r="I34"/>
      <c r="J34"/>
      <c r="K34"/>
      <c r="L34"/>
      <c r="M34" s="54"/>
      <c r="N34" s="54"/>
      <c r="O34" s="54"/>
      <c r="P34" s="54"/>
      <c r="Q34" s="54"/>
      <c r="R34" s="54"/>
      <c r="S34" s="54"/>
    </row>
    <row r="35" spans="1:19" x14ac:dyDescent="0.25">
      <c r="A35" s="62" t="s">
        <v>18</v>
      </c>
      <c r="B35" s="60" t="s">
        <v>8</v>
      </c>
      <c r="C35" s="60" t="s">
        <v>65</v>
      </c>
      <c r="D35" s="60" t="s">
        <v>41</v>
      </c>
      <c r="E35" s="61" t="s">
        <v>174</v>
      </c>
      <c r="F35" s="60" t="s">
        <v>300</v>
      </c>
      <c r="G35" s="56">
        <v>4720</v>
      </c>
      <c r="M35" s="54"/>
      <c r="N35" s="54"/>
      <c r="O35" s="54"/>
      <c r="P35" s="54"/>
      <c r="Q35" s="54"/>
      <c r="R35" s="54"/>
      <c r="S35" s="54"/>
    </row>
    <row r="36" spans="1:19" x14ac:dyDescent="0.25">
      <c r="A36" s="62" t="s">
        <v>19</v>
      </c>
      <c r="B36" s="60" t="s">
        <v>9</v>
      </c>
      <c r="C36" s="60" t="s">
        <v>66</v>
      </c>
      <c r="D36" s="60" t="s">
        <v>21</v>
      </c>
      <c r="E36" s="61" t="s">
        <v>184</v>
      </c>
      <c r="F36" s="60" t="s">
        <v>310</v>
      </c>
      <c r="G36" s="56">
        <v>51947</v>
      </c>
      <c r="J36" s="270"/>
      <c r="K36" s="270"/>
      <c r="L36" s="271"/>
      <c r="M36" s="54"/>
      <c r="N36" s="54"/>
      <c r="O36" s="54"/>
      <c r="P36" s="54"/>
      <c r="Q36" s="54"/>
      <c r="R36" s="54"/>
      <c r="S36" s="54"/>
    </row>
    <row r="37" spans="1:19" x14ac:dyDescent="0.25">
      <c r="A37" s="62" t="s">
        <v>17</v>
      </c>
      <c r="B37" s="60" t="s">
        <v>7</v>
      </c>
      <c r="C37" s="60" t="s">
        <v>61</v>
      </c>
      <c r="D37" s="60" t="s">
        <v>37</v>
      </c>
      <c r="E37" s="61" t="s">
        <v>151</v>
      </c>
      <c r="F37" s="60" t="s">
        <v>277</v>
      </c>
      <c r="G37" s="56">
        <v>63564</v>
      </c>
      <c r="J37" s="271"/>
      <c r="K37" s="272"/>
      <c r="L37" s="273"/>
      <c r="M37" s="54"/>
      <c r="N37" s="54"/>
      <c r="O37" s="54"/>
      <c r="P37" s="54"/>
      <c r="Q37" s="54"/>
      <c r="R37" s="54"/>
      <c r="S37" s="54"/>
    </row>
    <row r="38" spans="1:19" x14ac:dyDescent="0.25">
      <c r="A38" s="62" t="s">
        <v>15</v>
      </c>
      <c r="B38" s="60" t="s">
        <v>5</v>
      </c>
      <c r="C38" s="60" t="s">
        <v>52</v>
      </c>
      <c r="D38" s="60" t="s">
        <v>28</v>
      </c>
      <c r="E38" s="61" t="s">
        <v>101</v>
      </c>
      <c r="F38" s="60" t="s">
        <v>379</v>
      </c>
      <c r="G38" s="56">
        <v>4034</v>
      </c>
      <c r="J38" s="271"/>
      <c r="K38" s="272"/>
      <c r="L38" s="273"/>
      <c r="M38" s="54"/>
      <c r="N38" s="54"/>
      <c r="O38" s="54"/>
      <c r="P38" s="54"/>
      <c r="Q38" s="54"/>
      <c r="R38" s="54"/>
      <c r="S38" s="54"/>
    </row>
    <row r="39" spans="1:19" x14ac:dyDescent="0.25">
      <c r="A39" s="62" t="s">
        <v>12</v>
      </c>
      <c r="B39" s="60" t="s">
        <v>2</v>
      </c>
      <c r="C39" s="60" t="s">
        <v>47</v>
      </c>
      <c r="D39" s="60" t="s">
        <v>2</v>
      </c>
      <c r="E39" s="61" t="s">
        <v>80</v>
      </c>
      <c r="F39" s="60" t="s">
        <v>206</v>
      </c>
      <c r="G39" s="56">
        <v>96927</v>
      </c>
      <c r="J39" s="271"/>
      <c r="K39" s="272"/>
      <c r="L39" s="273"/>
      <c r="M39" s="54"/>
      <c r="N39" s="54"/>
      <c r="O39" s="54"/>
      <c r="P39" s="54"/>
      <c r="Q39" s="54"/>
      <c r="R39" s="54"/>
      <c r="S39" s="54"/>
    </row>
    <row r="40" spans="1:19" x14ac:dyDescent="0.25">
      <c r="A40" s="62" t="s">
        <v>19</v>
      </c>
      <c r="B40" s="60" t="s">
        <v>9</v>
      </c>
      <c r="C40" s="60" t="s">
        <v>66</v>
      </c>
      <c r="D40" s="60" t="s">
        <v>21</v>
      </c>
      <c r="E40" s="61" t="s">
        <v>185</v>
      </c>
      <c r="F40" s="60" t="s">
        <v>311</v>
      </c>
      <c r="G40" s="56">
        <v>60775</v>
      </c>
      <c r="J40" s="271"/>
      <c r="K40" s="272"/>
      <c r="L40" s="273"/>
      <c r="M40" s="54"/>
      <c r="N40" s="54"/>
      <c r="O40" s="54"/>
      <c r="P40" s="54"/>
      <c r="Q40" s="54"/>
      <c r="R40" s="54"/>
      <c r="S40" s="54"/>
    </row>
    <row r="41" spans="1:19" x14ac:dyDescent="0.25">
      <c r="A41" s="62" t="s">
        <v>14</v>
      </c>
      <c r="B41" s="60" t="s">
        <v>4</v>
      </c>
      <c r="C41" s="60" t="s">
        <v>49</v>
      </c>
      <c r="D41" s="60" t="s">
        <v>25</v>
      </c>
      <c r="E41" s="61" t="s">
        <v>91</v>
      </c>
      <c r="F41" s="60" t="s">
        <v>217</v>
      </c>
      <c r="G41" s="56">
        <v>10090</v>
      </c>
      <c r="J41" s="271"/>
      <c r="K41" s="272"/>
      <c r="L41" s="273"/>
      <c r="M41" s="54"/>
      <c r="N41" s="54"/>
      <c r="O41" s="54"/>
      <c r="P41" s="54"/>
      <c r="Q41" s="54"/>
      <c r="R41" s="54"/>
      <c r="S41" s="54"/>
    </row>
    <row r="42" spans="1:19" x14ac:dyDescent="0.25">
      <c r="A42" s="62" t="s">
        <v>17</v>
      </c>
      <c r="B42" s="60" t="s">
        <v>7</v>
      </c>
      <c r="C42" s="60" t="s">
        <v>60</v>
      </c>
      <c r="D42" s="60" t="s">
        <v>36</v>
      </c>
      <c r="E42" s="61" t="s">
        <v>148</v>
      </c>
      <c r="F42" s="60" t="s">
        <v>274</v>
      </c>
      <c r="G42" s="56">
        <v>15063</v>
      </c>
      <c r="J42" s="271"/>
      <c r="K42" s="272"/>
      <c r="L42" s="273"/>
      <c r="M42" s="54"/>
      <c r="N42" s="54"/>
      <c r="O42" s="54"/>
      <c r="P42" s="54"/>
      <c r="Q42" s="54"/>
      <c r="R42" s="54"/>
      <c r="S42" s="54"/>
    </row>
    <row r="43" spans="1:19" x14ac:dyDescent="0.25">
      <c r="A43" s="62" t="s">
        <v>17</v>
      </c>
      <c r="B43" s="60" t="s">
        <v>7</v>
      </c>
      <c r="C43" s="60" t="s">
        <v>59</v>
      </c>
      <c r="D43" s="60" t="s">
        <v>35</v>
      </c>
      <c r="E43" s="61" t="s">
        <v>142</v>
      </c>
      <c r="F43" s="60" t="s">
        <v>268</v>
      </c>
      <c r="G43" s="56">
        <v>4832</v>
      </c>
      <c r="J43" s="271"/>
      <c r="K43" s="272"/>
      <c r="L43" s="273"/>
      <c r="M43" s="54"/>
      <c r="N43" s="54"/>
      <c r="O43" s="54"/>
      <c r="P43" s="54"/>
      <c r="Q43" s="54"/>
      <c r="R43" s="54"/>
      <c r="S43" s="54"/>
    </row>
    <row r="44" spans="1:19" x14ac:dyDescent="0.25">
      <c r="A44" s="62" t="s">
        <v>18</v>
      </c>
      <c r="B44" s="60" t="s">
        <v>8</v>
      </c>
      <c r="C44" s="60" t="s">
        <v>64</v>
      </c>
      <c r="D44" s="60" t="s">
        <v>40</v>
      </c>
      <c r="E44" s="61" t="s">
        <v>171</v>
      </c>
      <c r="F44" s="60" t="s">
        <v>297</v>
      </c>
      <c r="G44" s="56">
        <v>22024</v>
      </c>
      <c r="J44" s="271"/>
      <c r="K44" s="272"/>
      <c r="L44" s="273"/>
      <c r="M44" s="54"/>
      <c r="N44" s="54"/>
      <c r="O44" s="54"/>
      <c r="P44" s="54"/>
      <c r="Q44" s="54"/>
      <c r="R44" s="54"/>
      <c r="S44" s="54"/>
    </row>
    <row r="45" spans="1:19" x14ac:dyDescent="0.25">
      <c r="A45" s="62" t="s">
        <v>11</v>
      </c>
      <c r="B45" s="60" t="s">
        <v>1</v>
      </c>
      <c r="C45" s="60" t="s">
        <v>45</v>
      </c>
      <c r="D45" s="60" t="s">
        <v>22</v>
      </c>
      <c r="E45" s="61" t="s">
        <v>73</v>
      </c>
      <c r="F45" s="60" t="s">
        <v>199</v>
      </c>
      <c r="G45" s="56">
        <v>83106</v>
      </c>
      <c r="J45" s="271"/>
      <c r="K45" s="272"/>
      <c r="L45" s="273"/>
      <c r="M45" s="54"/>
      <c r="N45" s="54"/>
      <c r="O45" s="54"/>
      <c r="P45" s="54"/>
      <c r="Q45" s="54"/>
      <c r="R45" s="54"/>
      <c r="S45" s="54"/>
    </row>
    <row r="46" spans="1:19" x14ac:dyDescent="0.25">
      <c r="A46" s="62" t="s">
        <v>16</v>
      </c>
      <c r="B46" s="60" t="s">
        <v>6</v>
      </c>
      <c r="C46" s="60" t="s">
        <v>56</v>
      </c>
      <c r="D46" s="60" t="s">
        <v>32</v>
      </c>
      <c r="E46" s="61" t="s">
        <v>120</v>
      </c>
      <c r="F46" s="60" t="s">
        <v>246</v>
      </c>
      <c r="G46" s="56">
        <v>23874</v>
      </c>
      <c r="J46" s="271"/>
      <c r="K46" s="272"/>
      <c r="L46" s="273"/>
      <c r="M46" s="54"/>
      <c r="N46" s="54"/>
      <c r="O46" s="54"/>
      <c r="P46" s="54"/>
      <c r="Q46" s="54"/>
      <c r="R46" s="54"/>
      <c r="S46" s="54"/>
    </row>
    <row r="47" spans="1:19" x14ac:dyDescent="0.25">
      <c r="A47" s="62" t="s">
        <v>15</v>
      </c>
      <c r="B47" s="60" t="s">
        <v>5</v>
      </c>
      <c r="C47" s="60" t="s">
        <v>54</v>
      </c>
      <c r="D47" s="60" t="s">
        <v>30</v>
      </c>
      <c r="E47" s="61" t="s">
        <v>110</v>
      </c>
      <c r="F47" s="60" t="s">
        <v>380</v>
      </c>
      <c r="G47" s="56">
        <v>20018</v>
      </c>
      <c r="J47" s="271"/>
      <c r="K47" s="272"/>
      <c r="L47" s="273"/>
      <c r="M47" s="54"/>
      <c r="N47" s="54"/>
      <c r="O47" s="54"/>
      <c r="P47" s="54"/>
      <c r="Q47" s="54"/>
      <c r="R47" s="54"/>
      <c r="S47" s="54"/>
    </row>
    <row r="48" spans="1:19" x14ac:dyDescent="0.25">
      <c r="A48" s="62" t="s">
        <v>16</v>
      </c>
      <c r="B48" s="60" t="s">
        <v>6</v>
      </c>
      <c r="C48" s="60" t="s">
        <v>57</v>
      </c>
      <c r="D48" s="60" t="s">
        <v>33</v>
      </c>
      <c r="E48" s="61" t="s">
        <v>128</v>
      </c>
      <c r="F48" s="60" t="s">
        <v>254</v>
      </c>
      <c r="G48" s="56">
        <v>12322</v>
      </c>
      <c r="J48" s="271"/>
      <c r="K48" s="272"/>
      <c r="L48" s="273"/>
      <c r="M48" s="54"/>
      <c r="N48" s="54"/>
      <c r="O48" s="54"/>
      <c r="P48" s="54"/>
      <c r="Q48" s="54"/>
      <c r="R48" s="54"/>
      <c r="S48" s="54"/>
    </row>
    <row r="49" spans="1:19" x14ac:dyDescent="0.25">
      <c r="A49" s="62" t="s">
        <v>12</v>
      </c>
      <c r="B49" s="60" t="s">
        <v>2</v>
      </c>
      <c r="C49" s="60" t="s">
        <v>47</v>
      </c>
      <c r="D49" s="60" t="s">
        <v>2</v>
      </c>
      <c r="E49" s="61" t="s">
        <v>81</v>
      </c>
      <c r="F49" s="60" t="s">
        <v>207</v>
      </c>
      <c r="G49" s="56">
        <v>54681</v>
      </c>
      <c r="J49" s="271"/>
      <c r="K49" s="272"/>
      <c r="L49" s="273"/>
      <c r="M49" s="54"/>
      <c r="N49" s="54"/>
      <c r="O49" s="54"/>
      <c r="P49" s="54"/>
      <c r="Q49" s="54"/>
      <c r="R49" s="54"/>
      <c r="S49" s="54"/>
    </row>
    <row r="50" spans="1:19" x14ac:dyDescent="0.25">
      <c r="A50" s="62" t="s">
        <v>15</v>
      </c>
      <c r="B50" s="60" t="s">
        <v>5</v>
      </c>
      <c r="C50" s="60" t="s">
        <v>54</v>
      </c>
      <c r="D50" s="60" t="s">
        <v>30</v>
      </c>
      <c r="E50" s="61" t="s">
        <v>111</v>
      </c>
      <c r="F50" s="60" t="s">
        <v>381</v>
      </c>
      <c r="G50" s="56">
        <v>11912</v>
      </c>
      <c r="J50" s="271"/>
      <c r="K50" s="272"/>
      <c r="L50" s="273"/>
      <c r="M50" s="54"/>
      <c r="N50" s="54"/>
      <c r="O50" s="54"/>
      <c r="P50" s="54"/>
      <c r="Q50" s="54"/>
      <c r="R50" s="54"/>
      <c r="S50" s="54"/>
    </row>
    <row r="51" spans="1:19" x14ac:dyDescent="0.25">
      <c r="A51" s="62" t="s">
        <v>11</v>
      </c>
      <c r="B51" s="60" t="s">
        <v>1</v>
      </c>
      <c r="C51" s="60" t="s">
        <v>46</v>
      </c>
      <c r="D51" s="60" t="s">
        <v>23</v>
      </c>
      <c r="E51" s="61" t="s">
        <v>74</v>
      </c>
      <c r="F51" s="60" t="s">
        <v>200</v>
      </c>
      <c r="G51" s="56">
        <v>246003</v>
      </c>
      <c r="J51" s="271"/>
      <c r="K51" s="272"/>
      <c r="L51" s="273"/>
      <c r="M51" s="54"/>
      <c r="N51" s="54"/>
      <c r="O51" s="54"/>
      <c r="P51" s="54"/>
      <c r="Q51" s="54"/>
      <c r="R51" s="54"/>
      <c r="S51" s="54"/>
    </row>
    <row r="52" spans="1:19" x14ac:dyDescent="0.25">
      <c r="A52" s="62" t="s">
        <v>18</v>
      </c>
      <c r="B52" s="60" t="s">
        <v>8</v>
      </c>
      <c r="C52" s="60" t="s">
        <v>62</v>
      </c>
      <c r="D52" s="60" t="s">
        <v>38</v>
      </c>
      <c r="E52" s="61" t="s">
        <v>162</v>
      </c>
      <c r="F52" s="60" t="s">
        <v>288</v>
      </c>
      <c r="G52" s="56">
        <v>25138</v>
      </c>
      <c r="J52" s="271"/>
      <c r="K52" s="272"/>
      <c r="L52" s="273"/>
      <c r="M52" s="54"/>
      <c r="N52" s="54"/>
      <c r="O52" s="54"/>
      <c r="P52" s="54"/>
      <c r="Q52" s="54"/>
      <c r="R52" s="54"/>
      <c r="S52" s="54"/>
    </row>
    <row r="53" spans="1:19" x14ac:dyDescent="0.25">
      <c r="A53" s="62" t="s">
        <v>16</v>
      </c>
      <c r="B53" s="60" t="s">
        <v>6</v>
      </c>
      <c r="C53" s="60" t="s">
        <v>56</v>
      </c>
      <c r="D53" s="60" t="s">
        <v>32</v>
      </c>
      <c r="E53" s="61" t="s">
        <v>121</v>
      </c>
      <c r="F53" s="60" t="s">
        <v>247</v>
      </c>
      <c r="G53" s="56">
        <v>21021</v>
      </c>
      <c r="J53" s="271"/>
      <c r="K53" s="272"/>
      <c r="L53" s="273"/>
      <c r="M53" s="54"/>
      <c r="N53" s="54"/>
      <c r="O53" s="54"/>
      <c r="P53" s="54"/>
      <c r="Q53" s="54"/>
      <c r="R53" s="54"/>
      <c r="S53" s="54"/>
    </row>
    <row r="54" spans="1:19" x14ac:dyDescent="0.25">
      <c r="A54" s="62" t="s">
        <v>16</v>
      </c>
      <c r="B54" s="60" t="s">
        <v>6</v>
      </c>
      <c r="C54" s="60" t="s">
        <v>57</v>
      </c>
      <c r="D54" s="60" t="s">
        <v>33</v>
      </c>
      <c r="E54" s="61" t="s">
        <v>129</v>
      </c>
      <c r="F54" s="60" t="s">
        <v>255</v>
      </c>
      <c r="G54" s="56">
        <v>5839</v>
      </c>
      <c r="J54" s="271"/>
      <c r="K54" s="272"/>
      <c r="L54" s="273"/>
      <c r="M54" s="54"/>
      <c r="N54" s="54"/>
      <c r="O54" s="54"/>
      <c r="P54" s="54"/>
      <c r="Q54" s="54"/>
      <c r="R54" s="54"/>
      <c r="S54" s="54"/>
    </row>
    <row r="55" spans="1:19" x14ac:dyDescent="0.25">
      <c r="A55" s="62" t="s">
        <v>11</v>
      </c>
      <c r="B55" s="60" t="s">
        <v>1</v>
      </c>
      <c r="C55" s="60" t="s">
        <v>45</v>
      </c>
      <c r="D55" s="60" t="s">
        <v>22</v>
      </c>
      <c r="E55" s="61" t="s">
        <v>71</v>
      </c>
      <c r="F55" s="60" t="s">
        <v>197</v>
      </c>
      <c r="G55" s="56">
        <v>55294</v>
      </c>
      <c r="J55" s="271"/>
      <c r="K55" s="272"/>
      <c r="L55" s="273"/>
      <c r="M55" s="54"/>
      <c r="N55" s="54"/>
      <c r="O55" s="54"/>
      <c r="P55" s="54"/>
      <c r="Q55" s="54"/>
      <c r="R55" s="54"/>
      <c r="S55" s="54"/>
    </row>
    <row r="56" spans="1:19" x14ac:dyDescent="0.25">
      <c r="A56" s="62" t="s">
        <v>15</v>
      </c>
      <c r="B56" s="60" t="s">
        <v>5</v>
      </c>
      <c r="C56" s="60" t="s">
        <v>52</v>
      </c>
      <c r="D56" s="60" t="s">
        <v>28</v>
      </c>
      <c r="E56" s="61" t="s">
        <v>102</v>
      </c>
      <c r="F56" s="60" t="s">
        <v>228</v>
      </c>
      <c r="G56" s="56">
        <v>10075</v>
      </c>
      <c r="J56" s="271"/>
      <c r="K56" s="272"/>
      <c r="L56" s="273"/>
      <c r="M56" s="54"/>
      <c r="N56" s="54"/>
      <c r="O56" s="54"/>
      <c r="P56" s="54"/>
      <c r="Q56" s="54"/>
      <c r="R56" s="54"/>
      <c r="S56" s="54"/>
    </row>
    <row r="57" spans="1:19" x14ac:dyDescent="0.25">
      <c r="A57" s="62" t="s">
        <v>17</v>
      </c>
      <c r="B57" s="60" t="s">
        <v>7</v>
      </c>
      <c r="C57" s="60" t="s">
        <v>59</v>
      </c>
      <c r="D57" s="60" t="s">
        <v>35</v>
      </c>
      <c r="E57" s="61" t="s">
        <v>145</v>
      </c>
      <c r="F57" s="60" t="s">
        <v>271</v>
      </c>
      <c r="G57" s="56">
        <v>9915</v>
      </c>
      <c r="J57" s="271"/>
      <c r="K57" s="272"/>
      <c r="L57" s="273"/>
      <c r="M57" s="54"/>
      <c r="N57" s="54"/>
      <c r="O57" s="54"/>
      <c r="P57" s="54"/>
      <c r="Q57" s="54"/>
      <c r="R57" s="54"/>
      <c r="S57" s="54"/>
    </row>
    <row r="58" spans="1:19" x14ac:dyDescent="0.25">
      <c r="A58" s="62" t="s">
        <v>15</v>
      </c>
      <c r="B58" s="60" t="s">
        <v>5</v>
      </c>
      <c r="C58" s="60" t="s">
        <v>52</v>
      </c>
      <c r="D58" s="60" t="s">
        <v>28</v>
      </c>
      <c r="E58" s="61" t="s">
        <v>103</v>
      </c>
      <c r="F58" s="60" t="s">
        <v>229</v>
      </c>
      <c r="G58" s="56">
        <v>6768</v>
      </c>
      <c r="J58" s="271"/>
      <c r="K58" s="272"/>
      <c r="L58" s="273"/>
      <c r="M58" s="54"/>
      <c r="N58" s="54"/>
      <c r="O58" s="54"/>
      <c r="P58" s="54"/>
      <c r="Q58" s="54"/>
      <c r="R58" s="54"/>
      <c r="S58" s="54"/>
    </row>
    <row r="59" spans="1:19" x14ac:dyDescent="0.25">
      <c r="A59" s="62" t="s">
        <v>17</v>
      </c>
      <c r="B59" s="60" t="s">
        <v>7</v>
      </c>
      <c r="C59" s="60" t="s">
        <v>61</v>
      </c>
      <c r="D59" s="60" t="s">
        <v>37</v>
      </c>
      <c r="E59" s="61" t="s">
        <v>154</v>
      </c>
      <c r="F59" s="60" t="s">
        <v>280</v>
      </c>
      <c r="G59" s="56">
        <v>59073</v>
      </c>
      <c r="J59" s="271"/>
      <c r="K59" s="272"/>
      <c r="L59" s="273"/>
      <c r="M59" s="54"/>
      <c r="N59" s="54"/>
      <c r="O59" s="54"/>
      <c r="P59" s="54"/>
      <c r="Q59" s="54"/>
      <c r="R59" s="54"/>
      <c r="S59" s="54"/>
    </row>
    <row r="60" spans="1:19" x14ac:dyDescent="0.25">
      <c r="A60" s="62" t="s">
        <v>17</v>
      </c>
      <c r="B60" s="60" t="s">
        <v>7</v>
      </c>
      <c r="C60" s="60" t="s">
        <v>59</v>
      </c>
      <c r="D60" s="60" t="s">
        <v>35</v>
      </c>
      <c r="E60" s="61" t="s">
        <v>144</v>
      </c>
      <c r="F60" s="60" t="s">
        <v>270</v>
      </c>
      <c r="G60" s="56">
        <v>8844</v>
      </c>
      <c r="J60" s="271"/>
      <c r="K60" s="272"/>
      <c r="L60" s="273"/>
      <c r="M60" s="54"/>
      <c r="N60" s="54"/>
      <c r="O60" s="54"/>
      <c r="P60" s="54"/>
      <c r="Q60" s="54"/>
      <c r="R60" s="54"/>
      <c r="S60" s="54"/>
    </row>
    <row r="61" spans="1:19" x14ac:dyDescent="0.25">
      <c r="A61" s="62" t="s">
        <v>16</v>
      </c>
      <c r="B61" s="60" t="s">
        <v>6</v>
      </c>
      <c r="C61" s="60" t="s">
        <v>57</v>
      </c>
      <c r="D61" s="60" t="s">
        <v>33</v>
      </c>
      <c r="E61" s="61" t="s">
        <v>130</v>
      </c>
      <c r="F61" s="60" t="s">
        <v>256</v>
      </c>
      <c r="G61" s="56">
        <v>5479</v>
      </c>
      <c r="J61" s="271"/>
      <c r="K61" s="272"/>
      <c r="L61" s="273"/>
      <c r="M61" s="54"/>
      <c r="N61" s="54"/>
      <c r="O61" s="54"/>
      <c r="P61" s="54"/>
      <c r="Q61" s="54"/>
      <c r="R61" s="54"/>
      <c r="S61" s="54"/>
    </row>
    <row r="62" spans="1:19" x14ac:dyDescent="0.25">
      <c r="A62" s="62" t="s">
        <v>18</v>
      </c>
      <c r="B62" s="60" t="s">
        <v>8</v>
      </c>
      <c r="C62" s="60" t="s">
        <v>63</v>
      </c>
      <c r="D62" s="60" t="s">
        <v>39</v>
      </c>
      <c r="E62" s="61" t="s">
        <v>168</v>
      </c>
      <c r="F62" s="60" t="s">
        <v>294</v>
      </c>
      <c r="G62" s="56">
        <v>5678</v>
      </c>
      <c r="J62" s="271"/>
      <c r="K62" s="272"/>
      <c r="L62" s="273"/>
      <c r="M62" s="54"/>
      <c r="N62" s="54"/>
      <c r="O62" s="54"/>
      <c r="P62" s="54"/>
      <c r="Q62" s="54"/>
      <c r="R62" s="54"/>
      <c r="S62" s="54"/>
    </row>
    <row r="63" spans="1:19" x14ac:dyDescent="0.25">
      <c r="A63" s="62" t="s">
        <v>11</v>
      </c>
      <c r="B63" s="60" t="s">
        <v>1</v>
      </c>
      <c r="C63" s="60" t="s">
        <v>46</v>
      </c>
      <c r="D63" s="60" t="s">
        <v>23</v>
      </c>
      <c r="E63" s="61" t="s">
        <v>75</v>
      </c>
      <c r="F63" s="60" t="s">
        <v>382</v>
      </c>
      <c r="G63" s="56">
        <v>294551</v>
      </c>
      <c r="J63" s="271"/>
      <c r="K63" s="272"/>
      <c r="L63" s="273"/>
      <c r="M63" s="54"/>
      <c r="N63" s="54"/>
      <c r="O63" s="54"/>
      <c r="P63" s="54"/>
      <c r="Q63" s="54"/>
      <c r="R63" s="54"/>
      <c r="S63" s="54"/>
    </row>
    <row r="64" spans="1:19" x14ac:dyDescent="0.25">
      <c r="A64" s="62" t="s">
        <v>15</v>
      </c>
      <c r="B64" s="60" t="s">
        <v>5</v>
      </c>
      <c r="C64" s="60" t="s">
        <v>55</v>
      </c>
      <c r="D64" s="60" t="s">
        <v>31</v>
      </c>
      <c r="E64" s="61" t="s">
        <v>115</v>
      </c>
      <c r="F64" s="60" t="s">
        <v>241</v>
      </c>
      <c r="G64" s="56">
        <v>28220</v>
      </c>
      <c r="J64" s="271"/>
      <c r="K64" s="272"/>
      <c r="L64" s="273"/>
      <c r="M64" s="54"/>
      <c r="N64" s="54"/>
      <c r="O64" s="54"/>
      <c r="P64" s="54"/>
      <c r="Q64" s="54"/>
      <c r="R64" s="54"/>
      <c r="S64" s="54"/>
    </row>
    <row r="65" spans="1:19" x14ac:dyDescent="0.25">
      <c r="A65" s="62" t="s">
        <v>18</v>
      </c>
      <c r="B65" s="60" t="s">
        <v>8</v>
      </c>
      <c r="C65" s="60" t="s">
        <v>63</v>
      </c>
      <c r="D65" s="60" t="s">
        <v>39</v>
      </c>
      <c r="E65" s="61" t="s">
        <v>169</v>
      </c>
      <c r="F65" s="60" t="s">
        <v>295</v>
      </c>
      <c r="G65" s="56">
        <v>15060</v>
      </c>
      <c r="J65" s="271"/>
      <c r="K65" s="272"/>
      <c r="L65" s="273"/>
      <c r="M65" s="54"/>
      <c r="N65" s="54"/>
      <c r="O65" s="54"/>
      <c r="P65" s="54"/>
      <c r="Q65" s="54"/>
      <c r="R65" s="54"/>
      <c r="S65" s="54"/>
    </row>
    <row r="66" spans="1:19" x14ac:dyDescent="0.25">
      <c r="A66" s="62" t="s">
        <v>18</v>
      </c>
      <c r="B66" s="60" t="s">
        <v>8</v>
      </c>
      <c r="C66" s="60" t="s">
        <v>65</v>
      </c>
      <c r="D66" s="60" t="s">
        <v>41</v>
      </c>
      <c r="E66" s="61" t="s">
        <v>175</v>
      </c>
      <c r="F66" s="60" t="s">
        <v>301</v>
      </c>
      <c r="G66" s="56">
        <v>13919</v>
      </c>
      <c r="J66" s="271"/>
      <c r="K66" s="272"/>
      <c r="L66" s="273"/>
      <c r="M66" s="54"/>
      <c r="N66" s="54"/>
      <c r="O66" s="54"/>
      <c r="P66" s="54"/>
      <c r="Q66" s="54"/>
      <c r="R66" s="54"/>
      <c r="S66" s="54"/>
    </row>
    <row r="67" spans="1:19" x14ac:dyDescent="0.25">
      <c r="A67" s="62" t="s">
        <v>17</v>
      </c>
      <c r="B67" s="60" t="s">
        <v>7</v>
      </c>
      <c r="C67" s="60" t="s">
        <v>61</v>
      </c>
      <c r="D67" s="60" t="s">
        <v>37</v>
      </c>
      <c r="E67" s="61" t="s">
        <v>155</v>
      </c>
      <c r="F67" s="60" t="s">
        <v>383</v>
      </c>
      <c r="G67" s="56">
        <v>69399</v>
      </c>
      <c r="J67" s="271"/>
      <c r="K67" s="272"/>
      <c r="L67" s="273"/>
      <c r="M67" s="54"/>
      <c r="N67" s="54"/>
      <c r="O67" s="54"/>
      <c r="P67" s="54"/>
      <c r="Q67" s="54"/>
      <c r="R67" s="54"/>
      <c r="S67" s="54"/>
    </row>
    <row r="68" spans="1:19" x14ac:dyDescent="0.25">
      <c r="A68" s="62" t="s">
        <v>11</v>
      </c>
      <c r="B68" s="60" t="s">
        <v>1</v>
      </c>
      <c r="C68" s="60" t="s">
        <v>46</v>
      </c>
      <c r="D68" s="60" t="s">
        <v>23</v>
      </c>
      <c r="E68" s="61" t="s">
        <v>76</v>
      </c>
      <c r="F68" s="60" t="s">
        <v>202</v>
      </c>
      <c r="G68" s="56">
        <v>76704</v>
      </c>
      <c r="J68" s="271"/>
      <c r="K68" s="272"/>
      <c r="L68" s="273"/>
      <c r="M68" s="54"/>
      <c r="N68" s="54"/>
      <c r="O68" s="54"/>
      <c r="P68" s="54"/>
      <c r="Q68" s="54"/>
      <c r="R68" s="54"/>
      <c r="S68" s="54"/>
    </row>
    <row r="69" spans="1:19" x14ac:dyDescent="0.25">
      <c r="A69" s="62" t="s">
        <v>18</v>
      </c>
      <c r="B69" s="60" t="s">
        <v>8</v>
      </c>
      <c r="C69" s="60" t="s">
        <v>65</v>
      </c>
      <c r="D69" s="60" t="s">
        <v>41</v>
      </c>
      <c r="E69" s="61" t="s">
        <v>176</v>
      </c>
      <c r="F69" s="60" t="s">
        <v>302</v>
      </c>
      <c r="G69" s="56">
        <v>8593</v>
      </c>
      <c r="J69" s="271"/>
      <c r="K69" s="272"/>
      <c r="L69" s="273"/>
      <c r="M69" s="54"/>
      <c r="N69" s="54"/>
      <c r="O69" s="54"/>
      <c r="P69" s="54"/>
      <c r="Q69" s="54"/>
      <c r="R69" s="54"/>
      <c r="S69" s="54"/>
    </row>
    <row r="70" spans="1:19" x14ac:dyDescent="0.25">
      <c r="A70" s="62" t="s">
        <v>17</v>
      </c>
      <c r="B70" s="60" t="s">
        <v>7</v>
      </c>
      <c r="C70" s="60" t="s">
        <v>61</v>
      </c>
      <c r="D70" s="60" t="s">
        <v>37</v>
      </c>
      <c r="E70" s="61" t="s">
        <v>156</v>
      </c>
      <c r="F70" s="60" t="s">
        <v>282</v>
      </c>
      <c r="G70" s="56">
        <v>22742</v>
      </c>
      <c r="J70" s="271"/>
      <c r="K70" s="272"/>
      <c r="L70" s="273"/>
      <c r="M70" s="54"/>
      <c r="N70" s="54"/>
      <c r="O70" s="54"/>
      <c r="P70" s="54"/>
      <c r="Q70" s="54"/>
      <c r="R70" s="54"/>
      <c r="S70" s="54"/>
    </row>
    <row r="71" spans="1:19" x14ac:dyDescent="0.25">
      <c r="A71" s="62" t="s">
        <v>16</v>
      </c>
      <c r="B71" s="60" t="s">
        <v>6</v>
      </c>
      <c r="C71" s="60" t="s">
        <v>57</v>
      </c>
      <c r="D71" s="60" t="s">
        <v>33</v>
      </c>
      <c r="E71" s="61" t="s">
        <v>131</v>
      </c>
      <c r="F71" s="60" t="s">
        <v>257</v>
      </c>
      <c r="G71" s="56">
        <v>10247</v>
      </c>
      <c r="J71" s="271"/>
      <c r="K71" s="272"/>
      <c r="L71" s="273"/>
      <c r="M71" s="54"/>
      <c r="N71" s="54"/>
      <c r="O71" s="54"/>
      <c r="P71" s="54"/>
      <c r="Q71" s="54"/>
      <c r="R71" s="54"/>
      <c r="S71" s="54"/>
    </row>
    <row r="72" spans="1:19" x14ac:dyDescent="0.25">
      <c r="A72" s="62" t="s">
        <v>13</v>
      </c>
      <c r="B72" s="60" t="s">
        <v>3</v>
      </c>
      <c r="C72" s="60" t="s">
        <v>49</v>
      </c>
      <c r="D72" s="60" t="s">
        <v>25</v>
      </c>
      <c r="E72" s="61" t="s">
        <v>90</v>
      </c>
      <c r="F72" s="60" t="s">
        <v>216</v>
      </c>
      <c r="G72" s="56">
        <v>8376</v>
      </c>
      <c r="J72" s="271"/>
      <c r="K72" s="272"/>
      <c r="L72" s="273"/>
      <c r="M72" s="54"/>
      <c r="N72" s="54"/>
      <c r="O72" s="54"/>
      <c r="P72" s="54"/>
      <c r="Q72" s="54"/>
      <c r="R72" s="54"/>
      <c r="S72" s="54"/>
    </row>
    <row r="73" spans="1:19" x14ac:dyDescent="0.25">
      <c r="A73" s="62" t="s">
        <v>17</v>
      </c>
      <c r="B73" s="60" t="s">
        <v>7</v>
      </c>
      <c r="C73" s="60" t="s">
        <v>61</v>
      </c>
      <c r="D73" s="60" t="s">
        <v>37</v>
      </c>
      <c r="E73" s="61" t="s">
        <v>157</v>
      </c>
      <c r="F73" s="60" t="s">
        <v>283</v>
      </c>
      <c r="G73" s="56">
        <v>68960</v>
      </c>
      <c r="J73" s="271"/>
      <c r="K73" s="272"/>
      <c r="L73" s="273"/>
      <c r="M73" s="54"/>
      <c r="N73" s="54"/>
      <c r="O73" s="54"/>
      <c r="P73" s="54"/>
      <c r="Q73" s="54"/>
      <c r="R73" s="54"/>
      <c r="S73" s="54"/>
    </row>
    <row r="74" spans="1:19" x14ac:dyDescent="0.25">
      <c r="A74" s="62" t="s">
        <v>18</v>
      </c>
      <c r="B74" s="60" t="s">
        <v>8</v>
      </c>
      <c r="C74" s="60" t="s">
        <v>65</v>
      </c>
      <c r="D74" s="60" t="s">
        <v>41</v>
      </c>
      <c r="E74" s="61" t="s">
        <v>177</v>
      </c>
      <c r="F74" s="60" t="s">
        <v>303</v>
      </c>
      <c r="G74" s="56">
        <v>6744</v>
      </c>
      <c r="J74" s="271"/>
      <c r="K74" s="272"/>
      <c r="L74" s="273"/>
      <c r="M74" s="54"/>
      <c r="N74" s="54"/>
      <c r="O74" s="54"/>
      <c r="P74" s="54"/>
      <c r="Q74" s="54"/>
      <c r="R74" s="54"/>
      <c r="S74" s="54"/>
    </row>
    <row r="75" spans="1:19" x14ac:dyDescent="0.25">
      <c r="A75" s="62" t="s">
        <v>19</v>
      </c>
      <c r="B75" s="60" t="s">
        <v>9</v>
      </c>
      <c r="C75" s="60" t="s">
        <v>68</v>
      </c>
      <c r="D75" s="60" t="s">
        <v>42</v>
      </c>
      <c r="E75" s="61" t="s">
        <v>192</v>
      </c>
      <c r="F75" s="60" t="s">
        <v>318</v>
      </c>
      <c r="G75" s="56">
        <v>5316</v>
      </c>
      <c r="J75" s="271"/>
      <c r="K75" s="272"/>
      <c r="L75" s="273"/>
      <c r="M75" s="54"/>
      <c r="N75" s="54"/>
      <c r="O75" s="54"/>
      <c r="P75" s="54"/>
      <c r="Q75" s="54"/>
      <c r="R75" s="54"/>
      <c r="S75" s="54"/>
    </row>
    <row r="76" spans="1:19" x14ac:dyDescent="0.25">
      <c r="A76" s="62" t="s">
        <v>19</v>
      </c>
      <c r="B76" s="60" t="s">
        <v>9</v>
      </c>
      <c r="C76" s="60" t="s">
        <v>66</v>
      </c>
      <c r="D76" s="60" t="s">
        <v>21</v>
      </c>
      <c r="E76" s="61" t="s">
        <v>186</v>
      </c>
      <c r="F76" s="60" t="s">
        <v>312</v>
      </c>
      <c r="G76" s="56">
        <v>14612</v>
      </c>
      <c r="J76" s="271"/>
      <c r="K76" s="272"/>
      <c r="L76" s="273"/>
      <c r="M76" s="54"/>
      <c r="N76" s="54"/>
      <c r="O76" s="54"/>
      <c r="P76" s="54"/>
      <c r="Q76" s="54"/>
      <c r="R76" s="54"/>
      <c r="S76" s="54"/>
    </row>
    <row r="77" spans="1:19" x14ac:dyDescent="0.25">
      <c r="A77" s="62" t="s">
        <v>17</v>
      </c>
      <c r="B77" s="60" t="s">
        <v>7</v>
      </c>
      <c r="C77" s="60" t="s">
        <v>58</v>
      </c>
      <c r="D77" s="60" t="s">
        <v>34</v>
      </c>
      <c r="E77" s="61" t="s">
        <v>139</v>
      </c>
      <c r="F77" s="60" t="s">
        <v>265</v>
      </c>
      <c r="G77" s="56">
        <v>10101</v>
      </c>
      <c r="J77" s="271"/>
      <c r="K77" s="272"/>
      <c r="L77" s="273"/>
      <c r="M77" s="54"/>
      <c r="N77" s="54"/>
      <c r="O77" s="54"/>
      <c r="P77" s="54"/>
      <c r="Q77" s="54"/>
      <c r="R77" s="54"/>
      <c r="S77" s="54"/>
    </row>
    <row r="78" spans="1:19" x14ac:dyDescent="0.25">
      <c r="A78" s="62" t="s">
        <v>19</v>
      </c>
      <c r="B78" s="60" t="s">
        <v>9</v>
      </c>
      <c r="C78" s="60" t="s">
        <v>67</v>
      </c>
      <c r="D78" s="60" t="s">
        <v>5</v>
      </c>
      <c r="E78" s="61" t="s">
        <v>189</v>
      </c>
      <c r="F78" s="60" t="s">
        <v>315</v>
      </c>
      <c r="G78" s="56">
        <v>44811</v>
      </c>
      <c r="J78" s="271"/>
      <c r="K78" s="272"/>
      <c r="L78" s="273"/>
      <c r="M78" s="54"/>
      <c r="N78" s="54"/>
      <c r="O78" s="54"/>
      <c r="P78" s="54"/>
      <c r="Q78" s="54"/>
      <c r="R78" s="54"/>
      <c r="S78" s="54"/>
    </row>
    <row r="79" spans="1:19" x14ac:dyDescent="0.25">
      <c r="A79" s="62" t="s">
        <v>12</v>
      </c>
      <c r="B79" s="60" t="s">
        <v>2</v>
      </c>
      <c r="C79" s="60" t="s">
        <v>47</v>
      </c>
      <c r="D79" s="60" t="s">
        <v>2</v>
      </c>
      <c r="E79" s="61" t="s">
        <v>82</v>
      </c>
      <c r="F79" s="60" t="s">
        <v>208</v>
      </c>
      <c r="G79" s="56">
        <v>27784</v>
      </c>
      <c r="J79" s="271"/>
      <c r="K79" s="272"/>
      <c r="L79" s="273"/>
      <c r="M79" s="54"/>
      <c r="N79" s="54"/>
      <c r="O79" s="54"/>
      <c r="P79" s="54"/>
      <c r="Q79" s="54"/>
      <c r="R79" s="54"/>
      <c r="S79" s="54"/>
    </row>
    <row r="80" spans="1:19" x14ac:dyDescent="0.25">
      <c r="A80" s="62" t="s">
        <v>16</v>
      </c>
      <c r="B80" s="60" t="s">
        <v>6</v>
      </c>
      <c r="C80" s="60" t="s">
        <v>57</v>
      </c>
      <c r="D80" s="60" t="s">
        <v>33</v>
      </c>
      <c r="E80" s="61" t="s">
        <v>132</v>
      </c>
      <c r="F80" s="60" t="s">
        <v>258</v>
      </c>
      <c r="G80" s="56">
        <v>3224</v>
      </c>
      <c r="J80" s="271"/>
      <c r="K80" s="272"/>
      <c r="L80" s="273"/>
      <c r="M80" s="54"/>
      <c r="N80" s="54"/>
      <c r="O80" s="54"/>
      <c r="P80" s="54"/>
      <c r="Q80" s="54"/>
      <c r="R80" s="54"/>
      <c r="S80" s="54"/>
    </row>
    <row r="81" spans="1:19" x14ac:dyDescent="0.25">
      <c r="A81" s="62" t="s">
        <v>17</v>
      </c>
      <c r="B81" s="60" t="s">
        <v>7</v>
      </c>
      <c r="C81" s="60" t="s">
        <v>59</v>
      </c>
      <c r="D81" s="60" t="s">
        <v>35</v>
      </c>
      <c r="E81" s="61" t="s">
        <v>143</v>
      </c>
      <c r="F81" s="60" t="s">
        <v>384</v>
      </c>
      <c r="G81" s="56">
        <v>22107</v>
      </c>
      <c r="J81" s="271"/>
      <c r="K81" s="272"/>
      <c r="L81" s="273"/>
      <c r="M81" s="54"/>
      <c r="N81" s="54"/>
      <c r="O81" s="54"/>
      <c r="P81" s="54"/>
      <c r="Q81" s="54"/>
      <c r="R81" s="54"/>
      <c r="S81" s="54"/>
    </row>
    <row r="82" spans="1:19" x14ac:dyDescent="0.25">
      <c r="A82" s="62" t="s">
        <v>16</v>
      </c>
      <c r="B82" s="60" t="s">
        <v>6</v>
      </c>
      <c r="C82" s="60" t="s">
        <v>56</v>
      </c>
      <c r="D82" s="60" t="s">
        <v>32</v>
      </c>
      <c r="E82" s="61" t="s">
        <v>122</v>
      </c>
      <c r="F82" s="60" t="s">
        <v>248</v>
      </c>
      <c r="G82" s="56">
        <v>8414</v>
      </c>
      <c r="J82" s="271"/>
      <c r="K82" s="272"/>
      <c r="L82" s="273"/>
      <c r="M82" s="54"/>
      <c r="N82" s="54"/>
      <c r="O82" s="54"/>
      <c r="P82" s="54"/>
      <c r="Q82" s="54"/>
      <c r="R82" s="54"/>
      <c r="S82" s="54"/>
    </row>
    <row r="83" spans="1:19" x14ac:dyDescent="0.25">
      <c r="A83" s="62" t="s">
        <v>18</v>
      </c>
      <c r="B83" s="60" t="s">
        <v>8</v>
      </c>
      <c r="C83" s="60" t="s">
        <v>65</v>
      </c>
      <c r="D83" s="60" t="s">
        <v>41</v>
      </c>
      <c r="E83" s="61" t="s">
        <v>178</v>
      </c>
      <c r="F83" s="60" t="s">
        <v>304</v>
      </c>
      <c r="G83" s="56">
        <v>8870</v>
      </c>
      <c r="J83" s="271"/>
      <c r="K83" s="272"/>
      <c r="L83" s="273"/>
      <c r="M83" s="54"/>
      <c r="N83" s="54"/>
      <c r="O83" s="54"/>
      <c r="P83" s="54"/>
      <c r="Q83" s="54"/>
      <c r="R83" s="54"/>
      <c r="S83" s="54"/>
    </row>
    <row r="84" spans="1:19" x14ac:dyDescent="0.25">
      <c r="A84" s="62" t="s">
        <v>13</v>
      </c>
      <c r="B84" s="60" t="s">
        <v>3</v>
      </c>
      <c r="C84" s="60" t="s">
        <v>48</v>
      </c>
      <c r="D84" s="60" t="s">
        <v>24</v>
      </c>
      <c r="E84" s="61" t="s">
        <v>85</v>
      </c>
      <c r="F84" s="60" t="s">
        <v>211</v>
      </c>
      <c r="G84" s="56">
        <v>41345</v>
      </c>
      <c r="J84" s="271"/>
      <c r="K84" s="272"/>
      <c r="L84" s="273"/>
      <c r="M84" s="54"/>
      <c r="N84" s="54"/>
      <c r="O84" s="54"/>
      <c r="P84" s="54"/>
      <c r="Q84" s="54"/>
      <c r="R84" s="54"/>
      <c r="S84" s="54"/>
    </row>
    <row r="85" spans="1:19" x14ac:dyDescent="0.25">
      <c r="A85" s="62" t="s">
        <v>13</v>
      </c>
      <c r="B85" s="60" t="s">
        <v>3</v>
      </c>
      <c r="C85" s="60" t="s">
        <v>48</v>
      </c>
      <c r="D85" s="60" t="s">
        <v>24</v>
      </c>
      <c r="E85" s="61" t="s">
        <v>86</v>
      </c>
      <c r="F85" s="60" t="s">
        <v>212</v>
      </c>
      <c r="G85" s="56">
        <v>14664</v>
      </c>
      <c r="J85" s="271"/>
      <c r="K85" s="272"/>
      <c r="L85" s="273"/>
      <c r="M85" s="54"/>
      <c r="N85" s="54"/>
      <c r="O85" s="54"/>
      <c r="P85" s="54"/>
      <c r="Q85" s="54"/>
      <c r="R85" s="54"/>
      <c r="S85" s="54"/>
    </row>
    <row r="86" spans="1:19" x14ac:dyDescent="0.25">
      <c r="A86" s="62" t="s">
        <v>13</v>
      </c>
      <c r="B86" s="60" t="s">
        <v>3</v>
      </c>
      <c r="C86" s="60" t="s">
        <v>48</v>
      </c>
      <c r="D86" s="60" t="s">
        <v>24</v>
      </c>
      <c r="E86" s="61" t="s">
        <v>87</v>
      </c>
      <c r="F86" s="60" t="s">
        <v>213</v>
      </c>
      <c r="G86" s="56">
        <v>19268</v>
      </c>
      <c r="J86" s="271"/>
      <c r="K86" s="272"/>
      <c r="L86" s="273"/>
      <c r="M86" s="54"/>
      <c r="N86" s="54"/>
      <c r="O86" s="54"/>
      <c r="P86" s="54"/>
      <c r="Q86" s="54"/>
      <c r="R86" s="54"/>
      <c r="S86" s="54"/>
    </row>
    <row r="87" spans="1:19" x14ac:dyDescent="0.25">
      <c r="A87" s="62" t="s">
        <v>14</v>
      </c>
      <c r="B87" s="60" t="s">
        <v>4</v>
      </c>
      <c r="C87" s="60" t="s">
        <v>51</v>
      </c>
      <c r="D87" s="60" t="s">
        <v>27</v>
      </c>
      <c r="E87" s="61" t="s">
        <v>99</v>
      </c>
      <c r="F87" s="60" t="s">
        <v>225</v>
      </c>
      <c r="G87" s="56">
        <v>30094</v>
      </c>
      <c r="J87" s="271"/>
      <c r="K87" s="272"/>
      <c r="L87" s="273"/>
      <c r="M87" s="54"/>
      <c r="N87" s="54"/>
      <c r="O87" s="54"/>
      <c r="P87" s="54"/>
      <c r="Q87" s="54"/>
      <c r="R87" s="54"/>
      <c r="S87" s="54"/>
    </row>
    <row r="88" spans="1:19" x14ac:dyDescent="0.25">
      <c r="A88" s="62" t="s">
        <v>17</v>
      </c>
      <c r="B88" s="60" t="s">
        <v>7</v>
      </c>
      <c r="C88" s="60" t="s">
        <v>61</v>
      </c>
      <c r="D88" s="60" t="s">
        <v>37</v>
      </c>
      <c r="E88" s="61" t="s">
        <v>152</v>
      </c>
      <c r="F88" s="60" t="s">
        <v>385</v>
      </c>
      <c r="G88" s="56">
        <v>25146</v>
      </c>
      <c r="J88" s="271"/>
      <c r="K88" s="272"/>
      <c r="L88" s="273"/>
      <c r="M88" s="54"/>
      <c r="N88" s="54"/>
      <c r="O88" s="54"/>
      <c r="P88" s="54"/>
      <c r="Q88" s="54"/>
      <c r="R88" s="54"/>
      <c r="S88" s="54"/>
    </row>
    <row r="89" spans="1:19" x14ac:dyDescent="0.25">
      <c r="A89" s="62" t="s">
        <v>17</v>
      </c>
      <c r="B89" s="60" t="s">
        <v>7</v>
      </c>
      <c r="C89" s="60" t="s">
        <v>61</v>
      </c>
      <c r="D89" s="60" t="s">
        <v>37</v>
      </c>
      <c r="E89" s="61" t="s">
        <v>158</v>
      </c>
      <c r="F89" s="60" t="s">
        <v>284</v>
      </c>
      <c r="G89" s="56">
        <v>145242</v>
      </c>
      <c r="J89" s="271"/>
      <c r="K89" s="272"/>
      <c r="L89" s="273"/>
      <c r="M89" s="54"/>
      <c r="N89" s="54"/>
      <c r="O89" s="54"/>
      <c r="P89" s="54"/>
      <c r="Q89" s="54"/>
      <c r="R89" s="54"/>
      <c r="S89" s="54"/>
    </row>
    <row r="90" spans="1:19" x14ac:dyDescent="0.25">
      <c r="A90" s="62" t="s">
        <v>16</v>
      </c>
      <c r="B90" s="60" t="s">
        <v>6</v>
      </c>
      <c r="C90" s="60" t="s">
        <v>57</v>
      </c>
      <c r="D90" s="60" t="s">
        <v>33</v>
      </c>
      <c r="E90" s="61" t="s">
        <v>133</v>
      </c>
      <c r="F90" s="60" t="s">
        <v>259</v>
      </c>
      <c r="G90" s="56">
        <v>9422</v>
      </c>
      <c r="J90" s="271"/>
      <c r="K90" s="272"/>
      <c r="L90" s="273"/>
      <c r="M90" s="54"/>
      <c r="N90" s="54"/>
      <c r="O90" s="54"/>
      <c r="P90" s="54"/>
      <c r="Q90" s="54"/>
      <c r="R90" s="54"/>
      <c r="S90" s="54"/>
    </row>
    <row r="91" spans="1:19" x14ac:dyDescent="0.25">
      <c r="A91" s="62" t="s">
        <v>11</v>
      </c>
      <c r="B91" s="60" t="s">
        <v>1</v>
      </c>
      <c r="C91" s="60" t="s">
        <v>46</v>
      </c>
      <c r="D91" s="60" t="s">
        <v>23</v>
      </c>
      <c r="E91" s="61" t="s">
        <v>77</v>
      </c>
      <c r="F91" s="60" t="s">
        <v>203</v>
      </c>
      <c r="G91" s="56">
        <v>89364</v>
      </c>
      <c r="J91" s="271"/>
      <c r="K91" s="272"/>
      <c r="L91" s="273"/>
      <c r="M91" s="54"/>
      <c r="N91" s="54"/>
      <c r="O91" s="54"/>
      <c r="P91" s="54"/>
      <c r="Q91" s="54"/>
      <c r="R91" s="54"/>
      <c r="S91" s="54"/>
    </row>
    <row r="92" spans="1:19" x14ac:dyDescent="0.25">
      <c r="A92" s="62" t="s">
        <v>18</v>
      </c>
      <c r="B92" s="60" t="s">
        <v>8</v>
      </c>
      <c r="C92" s="60" t="s">
        <v>64</v>
      </c>
      <c r="D92" s="60" t="s">
        <v>40</v>
      </c>
      <c r="E92" s="61" t="s">
        <v>172</v>
      </c>
      <c r="F92" s="60" t="s">
        <v>298</v>
      </c>
      <c r="G92" s="56">
        <v>18544</v>
      </c>
      <c r="J92" s="271"/>
      <c r="K92" s="272"/>
      <c r="L92" s="273"/>
      <c r="M92" s="54"/>
      <c r="N92" s="54"/>
      <c r="O92" s="54"/>
      <c r="P92" s="54"/>
      <c r="Q92" s="54"/>
      <c r="R92" s="54"/>
      <c r="S92" s="54"/>
    </row>
    <row r="93" spans="1:19" x14ac:dyDescent="0.25">
      <c r="A93" s="62" t="s">
        <v>15</v>
      </c>
      <c r="B93" s="60" t="s">
        <v>5</v>
      </c>
      <c r="C93" s="60" t="s">
        <v>55</v>
      </c>
      <c r="D93" s="60" t="s">
        <v>31</v>
      </c>
      <c r="E93" s="61" t="s">
        <v>116</v>
      </c>
      <c r="F93" s="60" t="s">
        <v>386</v>
      </c>
      <c r="G93" s="56">
        <v>7394</v>
      </c>
      <c r="J93" s="271"/>
      <c r="K93" s="272"/>
      <c r="L93" s="273"/>
      <c r="M93" s="54"/>
      <c r="N93" s="54"/>
      <c r="O93" s="54"/>
      <c r="P93" s="54"/>
      <c r="Q93" s="54"/>
      <c r="R93" s="54"/>
      <c r="S93" s="54"/>
    </row>
    <row r="94" spans="1:19" x14ac:dyDescent="0.25">
      <c r="A94" s="62" t="s">
        <v>17</v>
      </c>
      <c r="B94" s="60" t="s">
        <v>7</v>
      </c>
      <c r="C94" s="60" t="s">
        <v>59</v>
      </c>
      <c r="D94" s="60" t="s">
        <v>35</v>
      </c>
      <c r="E94" s="61" t="s">
        <v>146</v>
      </c>
      <c r="F94" s="60" t="s">
        <v>272</v>
      </c>
      <c r="G94" s="56">
        <v>16056</v>
      </c>
      <c r="J94" s="271"/>
      <c r="K94" s="272"/>
      <c r="L94" s="273"/>
      <c r="M94" s="54"/>
      <c r="N94" s="54"/>
      <c r="O94" s="54"/>
      <c r="P94" s="54"/>
      <c r="Q94" s="54"/>
      <c r="R94" s="54"/>
      <c r="S94" s="54"/>
    </row>
    <row r="95" spans="1:19" x14ac:dyDescent="0.25">
      <c r="A95" s="62" t="s">
        <v>17</v>
      </c>
      <c r="B95" s="60" t="s">
        <v>7</v>
      </c>
      <c r="C95" s="60" t="s">
        <v>60</v>
      </c>
      <c r="D95" s="60" t="s">
        <v>36</v>
      </c>
      <c r="E95" s="61" t="s">
        <v>149</v>
      </c>
      <c r="F95" s="60" t="s">
        <v>275</v>
      </c>
      <c r="G95" s="56">
        <v>5981</v>
      </c>
      <c r="J95" s="271"/>
      <c r="K95" s="272"/>
      <c r="L95" s="273"/>
      <c r="M95" s="54"/>
      <c r="N95" s="54"/>
      <c r="O95" s="54"/>
      <c r="P95" s="54"/>
      <c r="Q95" s="54"/>
      <c r="R95" s="54"/>
      <c r="S95" s="54"/>
    </row>
    <row r="96" spans="1:19" x14ac:dyDescent="0.25">
      <c r="A96" s="62" t="s">
        <v>16</v>
      </c>
      <c r="B96" s="60" t="s">
        <v>6</v>
      </c>
      <c r="C96" s="60" t="s">
        <v>57</v>
      </c>
      <c r="D96" s="60" t="s">
        <v>33</v>
      </c>
      <c r="E96" s="61" t="s">
        <v>134</v>
      </c>
      <c r="F96" s="60" t="s">
        <v>260</v>
      </c>
      <c r="G96" s="56">
        <v>16268</v>
      </c>
      <c r="J96" s="271"/>
      <c r="K96" s="272"/>
      <c r="L96" s="273"/>
      <c r="M96" s="54"/>
      <c r="N96" s="54"/>
      <c r="O96" s="54"/>
      <c r="P96" s="54"/>
      <c r="Q96" s="54"/>
      <c r="R96" s="54"/>
      <c r="S96" s="54"/>
    </row>
    <row r="97" spans="1:19" x14ac:dyDescent="0.25">
      <c r="A97" s="62" t="s">
        <v>15</v>
      </c>
      <c r="B97" s="60" t="s">
        <v>5</v>
      </c>
      <c r="C97" s="60" t="s">
        <v>54</v>
      </c>
      <c r="D97" s="60" t="s">
        <v>30</v>
      </c>
      <c r="E97" s="61" t="s">
        <v>112</v>
      </c>
      <c r="F97" s="60" t="s">
        <v>387</v>
      </c>
      <c r="G97" s="56">
        <v>3823</v>
      </c>
      <c r="J97" s="271"/>
      <c r="K97" s="272"/>
      <c r="L97" s="273"/>
      <c r="M97" s="54"/>
      <c r="N97" s="54"/>
      <c r="O97" s="54"/>
      <c r="P97" s="54"/>
      <c r="Q97" s="54"/>
      <c r="R97" s="54"/>
      <c r="S97" s="54"/>
    </row>
    <row r="98" spans="1:19" x14ac:dyDescent="0.25">
      <c r="A98" s="62" t="s">
        <v>19</v>
      </c>
      <c r="B98" s="60" t="s">
        <v>9</v>
      </c>
      <c r="C98" s="60" t="s">
        <v>67</v>
      </c>
      <c r="D98" s="60" t="s">
        <v>5</v>
      </c>
      <c r="E98" s="61" t="s">
        <v>190</v>
      </c>
      <c r="F98" s="60" t="s">
        <v>316</v>
      </c>
      <c r="G98" s="56">
        <v>21279</v>
      </c>
      <c r="J98" s="271"/>
      <c r="K98" s="272"/>
      <c r="L98" s="273"/>
      <c r="M98" s="54"/>
      <c r="N98" s="54"/>
      <c r="O98" s="54"/>
      <c r="P98" s="54"/>
      <c r="Q98" s="54"/>
      <c r="R98" s="54"/>
      <c r="S98" s="54"/>
    </row>
    <row r="99" spans="1:19" x14ac:dyDescent="0.25">
      <c r="A99" s="62" t="s">
        <v>17</v>
      </c>
      <c r="B99" s="60" t="s">
        <v>7</v>
      </c>
      <c r="C99" s="60" t="s">
        <v>60</v>
      </c>
      <c r="D99" s="60" t="s">
        <v>36</v>
      </c>
      <c r="E99" s="61" t="s">
        <v>150</v>
      </c>
      <c r="F99" s="60" t="s">
        <v>276</v>
      </c>
      <c r="G99" s="56">
        <v>13327</v>
      </c>
      <c r="J99" s="271"/>
      <c r="K99" s="272"/>
      <c r="L99" s="273"/>
      <c r="M99" s="54"/>
      <c r="N99" s="54"/>
      <c r="O99" s="54"/>
      <c r="P99" s="54"/>
      <c r="Q99" s="54"/>
      <c r="R99" s="54"/>
      <c r="S99" s="54"/>
    </row>
    <row r="100" spans="1:19" x14ac:dyDescent="0.25">
      <c r="A100" s="62" t="s">
        <v>15</v>
      </c>
      <c r="B100" s="60" t="s">
        <v>5</v>
      </c>
      <c r="C100" s="60" t="s">
        <v>54</v>
      </c>
      <c r="D100" s="60" t="s">
        <v>30</v>
      </c>
      <c r="E100" s="61" t="s">
        <v>113</v>
      </c>
      <c r="F100" s="60" t="s">
        <v>388</v>
      </c>
      <c r="G100" s="56">
        <v>23244</v>
      </c>
      <c r="J100" s="271"/>
      <c r="K100" s="272"/>
      <c r="L100" s="273"/>
      <c r="M100" s="54"/>
      <c r="N100" s="54"/>
      <c r="O100" s="54"/>
      <c r="P100" s="54"/>
      <c r="Q100" s="54"/>
      <c r="R100" s="54"/>
      <c r="S100" s="54"/>
    </row>
    <row r="101" spans="1:19" x14ac:dyDescent="0.25">
      <c r="A101" s="62" t="s">
        <v>19</v>
      </c>
      <c r="B101" s="60" t="s">
        <v>9</v>
      </c>
      <c r="C101" s="60" t="s">
        <v>67</v>
      </c>
      <c r="D101" s="60" t="s">
        <v>5</v>
      </c>
      <c r="E101" s="61" t="s">
        <v>191</v>
      </c>
      <c r="F101" s="60" t="s">
        <v>389</v>
      </c>
      <c r="G101" s="56">
        <v>32646</v>
      </c>
      <c r="J101" s="271"/>
      <c r="K101" s="272"/>
      <c r="L101" s="273"/>
      <c r="M101" s="54"/>
      <c r="N101" s="54"/>
      <c r="O101" s="54"/>
      <c r="P101" s="54"/>
      <c r="Q101" s="54"/>
      <c r="R101" s="54"/>
      <c r="S101" s="54"/>
    </row>
    <row r="102" spans="1:19" x14ac:dyDescent="0.25">
      <c r="A102" s="62" t="s">
        <v>17</v>
      </c>
      <c r="B102" s="60" t="s">
        <v>7</v>
      </c>
      <c r="C102" s="60" t="s">
        <v>59</v>
      </c>
      <c r="D102" s="60" t="s">
        <v>35</v>
      </c>
      <c r="E102" s="61" t="s">
        <v>147</v>
      </c>
      <c r="F102" s="60" t="s">
        <v>273</v>
      </c>
      <c r="G102" s="56">
        <v>15906</v>
      </c>
      <c r="J102" s="271"/>
      <c r="K102" s="272"/>
      <c r="L102" s="273"/>
      <c r="M102" s="54"/>
      <c r="N102" s="54"/>
      <c r="O102" s="54"/>
      <c r="P102" s="54"/>
      <c r="Q102" s="54"/>
      <c r="R102" s="54"/>
      <c r="S102" s="54"/>
    </row>
    <row r="103" spans="1:19" x14ac:dyDescent="0.25">
      <c r="A103" s="62" t="s">
        <v>14</v>
      </c>
      <c r="B103" s="60" t="s">
        <v>4</v>
      </c>
      <c r="C103" s="60" t="s">
        <v>49</v>
      </c>
      <c r="D103" s="60" t="s">
        <v>25</v>
      </c>
      <c r="E103" s="61" t="s">
        <v>92</v>
      </c>
      <c r="F103" s="60" t="s">
        <v>218</v>
      </c>
      <c r="G103" s="56">
        <v>21932</v>
      </c>
      <c r="J103" s="271"/>
      <c r="K103" s="272"/>
      <c r="L103" s="273"/>
      <c r="M103" s="54"/>
      <c r="N103" s="54"/>
      <c r="O103" s="54"/>
      <c r="P103" s="54"/>
      <c r="Q103" s="54"/>
      <c r="R103" s="54"/>
      <c r="S103" s="54"/>
    </row>
    <row r="104" spans="1:19" x14ac:dyDescent="0.25">
      <c r="A104" s="62" t="s">
        <v>17</v>
      </c>
      <c r="B104" s="60" t="s">
        <v>7</v>
      </c>
      <c r="C104" s="60" t="s">
        <v>61</v>
      </c>
      <c r="D104" s="60" t="s">
        <v>37</v>
      </c>
      <c r="E104" s="61" t="s">
        <v>159</v>
      </c>
      <c r="F104" s="60" t="s">
        <v>390</v>
      </c>
      <c r="G104" s="56">
        <v>22818</v>
      </c>
      <c r="J104" s="271"/>
      <c r="K104" s="272"/>
      <c r="L104" s="273"/>
      <c r="M104" s="54"/>
      <c r="N104" s="54"/>
      <c r="O104" s="54"/>
      <c r="P104" s="54"/>
      <c r="Q104" s="54"/>
      <c r="R104" s="54"/>
      <c r="S104" s="54"/>
    </row>
    <row r="105" spans="1:19" x14ac:dyDescent="0.25">
      <c r="A105" s="62" t="s">
        <v>18</v>
      </c>
      <c r="B105" s="60" t="s">
        <v>8</v>
      </c>
      <c r="C105" s="60" t="s">
        <v>65</v>
      </c>
      <c r="D105" s="60" t="s">
        <v>41</v>
      </c>
      <c r="E105" s="61" t="s">
        <v>179</v>
      </c>
      <c r="F105" s="60" t="s">
        <v>305</v>
      </c>
      <c r="G105" s="56">
        <v>27608</v>
      </c>
      <c r="J105" s="271"/>
      <c r="K105" s="272"/>
      <c r="L105" s="273"/>
      <c r="M105" s="54"/>
      <c r="N105" s="54"/>
      <c r="O105" s="54"/>
      <c r="P105" s="54"/>
      <c r="Q105" s="54"/>
      <c r="R105" s="54"/>
      <c r="S105" s="54"/>
    </row>
    <row r="106" spans="1:19" x14ac:dyDescent="0.25">
      <c r="A106" s="62" t="s">
        <v>15</v>
      </c>
      <c r="B106" s="60" t="s">
        <v>5</v>
      </c>
      <c r="C106" s="60" t="s">
        <v>54</v>
      </c>
      <c r="D106" s="60" t="s">
        <v>30</v>
      </c>
      <c r="E106" s="61" t="s">
        <v>114</v>
      </c>
      <c r="F106" s="60" t="s">
        <v>240</v>
      </c>
      <c r="G106" s="56">
        <v>38463</v>
      </c>
      <c r="J106" s="271"/>
      <c r="K106" s="272"/>
      <c r="L106" s="273"/>
      <c r="M106" s="54"/>
      <c r="N106" s="54"/>
      <c r="O106" s="54"/>
      <c r="P106" s="54"/>
      <c r="Q106" s="54"/>
      <c r="R106" s="54"/>
      <c r="S106" s="54"/>
    </row>
    <row r="107" spans="1:19" x14ac:dyDescent="0.25">
      <c r="A107" s="62" t="s">
        <v>14</v>
      </c>
      <c r="B107" s="60" t="s">
        <v>4</v>
      </c>
      <c r="C107" s="60" t="s">
        <v>49</v>
      </c>
      <c r="D107" s="60" t="s">
        <v>25</v>
      </c>
      <c r="E107" s="61" t="s">
        <v>93</v>
      </c>
      <c r="F107" s="60" t="s">
        <v>219</v>
      </c>
      <c r="G107" s="56">
        <v>12515</v>
      </c>
      <c r="J107" s="271"/>
      <c r="K107" s="272"/>
      <c r="L107" s="273"/>
      <c r="M107" s="54"/>
      <c r="N107" s="54"/>
      <c r="O107" s="54"/>
      <c r="P107" s="54"/>
      <c r="Q107" s="54"/>
      <c r="R107" s="54"/>
      <c r="S107" s="54"/>
    </row>
    <row r="108" spans="1:19" x14ac:dyDescent="0.25">
      <c r="A108" s="62" t="s">
        <v>17</v>
      </c>
      <c r="B108" s="60" t="s">
        <v>7</v>
      </c>
      <c r="C108" s="60" t="s">
        <v>61</v>
      </c>
      <c r="D108" s="60" t="s">
        <v>37</v>
      </c>
      <c r="E108" s="61" t="s">
        <v>153</v>
      </c>
      <c r="F108" s="60" t="s">
        <v>279</v>
      </c>
      <c r="G108" s="56">
        <v>37173</v>
      </c>
      <c r="J108" s="271"/>
      <c r="K108" s="272"/>
      <c r="L108" s="273"/>
      <c r="M108" s="54"/>
      <c r="N108" s="54"/>
      <c r="O108" s="54"/>
      <c r="P108" s="54"/>
      <c r="Q108" s="54"/>
      <c r="R108" s="54"/>
      <c r="S108" s="54"/>
    </row>
    <row r="109" spans="1:19" x14ac:dyDescent="0.25">
      <c r="A109" s="62" t="s">
        <v>14</v>
      </c>
      <c r="B109" s="60" t="s">
        <v>4</v>
      </c>
      <c r="C109" s="60" t="s">
        <v>51</v>
      </c>
      <c r="D109" s="60" t="s">
        <v>27</v>
      </c>
      <c r="E109" s="61" t="s">
        <v>98</v>
      </c>
      <c r="F109" s="60" t="s">
        <v>224</v>
      </c>
      <c r="G109" s="56">
        <v>39990</v>
      </c>
      <c r="J109" s="271"/>
      <c r="K109" s="272"/>
      <c r="L109" s="273"/>
      <c r="M109" s="54"/>
      <c r="N109" s="54"/>
      <c r="O109" s="54"/>
      <c r="P109" s="54"/>
      <c r="Q109" s="54"/>
      <c r="R109" s="54"/>
      <c r="S109" s="54"/>
    </row>
    <row r="110" spans="1:19" x14ac:dyDescent="0.25">
      <c r="A110" s="62" t="s">
        <v>17</v>
      </c>
      <c r="B110" s="60" t="s">
        <v>7</v>
      </c>
      <c r="C110" s="60" t="s">
        <v>58</v>
      </c>
      <c r="D110" s="60" t="s">
        <v>34</v>
      </c>
      <c r="E110" s="61" t="s">
        <v>140</v>
      </c>
      <c r="F110" s="60" t="s">
        <v>391</v>
      </c>
      <c r="G110" s="56">
        <v>37193</v>
      </c>
      <c r="J110" s="271"/>
      <c r="K110" s="272"/>
      <c r="L110" s="273"/>
      <c r="M110" s="54"/>
      <c r="N110" s="54"/>
      <c r="O110" s="54"/>
      <c r="P110" s="54"/>
      <c r="Q110" s="54"/>
      <c r="R110" s="54"/>
      <c r="S110" s="54"/>
    </row>
    <row r="111" spans="1:19" x14ac:dyDescent="0.25">
      <c r="A111" s="62" t="s">
        <v>16</v>
      </c>
      <c r="B111" s="60" t="s">
        <v>6</v>
      </c>
      <c r="C111" s="60" t="s">
        <v>57</v>
      </c>
      <c r="D111" s="60" t="s">
        <v>33</v>
      </c>
      <c r="E111" s="61" t="s">
        <v>136</v>
      </c>
      <c r="F111" s="60" t="s">
        <v>262</v>
      </c>
      <c r="G111" s="56">
        <v>15753</v>
      </c>
      <c r="J111" s="271"/>
      <c r="K111" s="272"/>
      <c r="L111" s="273"/>
      <c r="M111" s="54"/>
      <c r="N111" s="54"/>
      <c r="O111" s="54"/>
      <c r="P111" s="54"/>
      <c r="Q111" s="54"/>
      <c r="R111" s="54"/>
      <c r="S111" s="54"/>
    </row>
    <row r="112" spans="1:19" x14ac:dyDescent="0.25">
      <c r="A112" s="62" t="s">
        <v>18</v>
      </c>
      <c r="B112" s="60" t="s">
        <v>8</v>
      </c>
      <c r="C112" s="60" t="s">
        <v>65</v>
      </c>
      <c r="D112" s="60" t="s">
        <v>41</v>
      </c>
      <c r="E112" s="61" t="s">
        <v>180</v>
      </c>
      <c r="F112" s="60" t="s">
        <v>306</v>
      </c>
      <c r="G112" s="56">
        <v>16452</v>
      </c>
      <c r="J112" s="271"/>
      <c r="K112" s="272"/>
      <c r="L112" s="273"/>
      <c r="M112" s="54"/>
      <c r="N112" s="54"/>
      <c r="O112" s="54"/>
      <c r="P112" s="54"/>
      <c r="Q112" s="54"/>
      <c r="R112" s="54"/>
      <c r="S112" s="54"/>
    </row>
    <row r="113" spans="1:19" x14ac:dyDescent="0.25">
      <c r="A113" s="62" t="s">
        <v>12</v>
      </c>
      <c r="B113" s="60" t="s">
        <v>2</v>
      </c>
      <c r="C113" s="60" t="s">
        <v>47</v>
      </c>
      <c r="D113" s="60" t="s">
        <v>2</v>
      </c>
      <c r="E113" s="61" t="s">
        <v>83</v>
      </c>
      <c r="F113" s="60" t="s">
        <v>209</v>
      </c>
      <c r="G113" s="56">
        <v>28429</v>
      </c>
      <c r="J113" s="271"/>
      <c r="K113" s="272"/>
      <c r="L113" s="273"/>
      <c r="M113" s="54"/>
      <c r="N113" s="54"/>
      <c r="O113" s="54"/>
      <c r="P113" s="54"/>
      <c r="Q113" s="54"/>
      <c r="R113" s="54"/>
      <c r="S113" s="54"/>
    </row>
    <row r="114" spans="1:19" x14ac:dyDescent="0.25">
      <c r="A114" s="62" t="s">
        <v>18</v>
      </c>
      <c r="B114" s="60" t="s">
        <v>8</v>
      </c>
      <c r="C114" s="60" t="s">
        <v>65</v>
      </c>
      <c r="D114" s="60" t="s">
        <v>41</v>
      </c>
      <c r="E114" s="61" t="s">
        <v>181</v>
      </c>
      <c r="F114" s="60" t="s">
        <v>307</v>
      </c>
      <c r="G114" s="56">
        <v>6328</v>
      </c>
      <c r="J114" s="271"/>
      <c r="K114" s="272"/>
      <c r="L114" s="273"/>
      <c r="M114" s="54"/>
      <c r="N114" s="54"/>
      <c r="O114" s="54"/>
      <c r="P114" s="54"/>
      <c r="Q114" s="54"/>
      <c r="R114" s="54"/>
      <c r="S114" s="54"/>
    </row>
    <row r="115" spans="1:19" x14ac:dyDescent="0.25">
      <c r="A115" s="62" t="s">
        <v>18</v>
      </c>
      <c r="B115" s="60" t="s">
        <v>8</v>
      </c>
      <c r="C115" s="60" t="s">
        <v>62</v>
      </c>
      <c r="D115" s="60" t="s">
        <v>38</v>
      </c>
      <c r="E115" s="61" t="s">
        <v>164</v>
      </c>
      <c r="F115" s="60" t="s">
        <v>290</v>
      </c>
      <c r="G115" s="56">
        <v>10885</v>
      </c>
      <c r="J115" s="271"/>
      <c r="K115" s="272"/>
      <c r="L115" s="273"/>
      <c r="M115" s="54"/>
      <c r="N115" s="54"/>
      <c r="O115" s="54"/>
      <c r="P115" s="54"/>
      <c r="Q115" s="54"/>
      <c r="R115" s="54"/>
      <c r="S115" s="54"/>
    </row>
    <row r="116" spans="1:19" x14ac:dyDescent="0.25">
      <c r="A116" s="62" t="s">
        <v>15</v>
      </c>
      <c r="B116" s="60" t="s">
        <v>5</v>
      </c>
      <c r="C116" s="60" t="s">
        <v>55</v>
      </c>
      <c r="D116" s="60" t="s">
        <v>31</v>
      </c>
      <c r="E116" s="61" t="s">
        <v>117</v>
      </c>
      <c r="F116" s="60" t="s">
        <v>243</v>
      </c>
      <c r="G116" s="56">
        <v>5121</v>
      </c>
      <c r="J116" s="271"/>
      <c r="K116" s="272"/>
      <c r="L116" s="273"/>
      <c r="M116" s="54"/>
      <c r="N116" s="54"/>
      <c r="O116" s="54"/>
      <c r="P116" s="54"/>
      <c r="Q116" s="54"/>
      <c r="R116" s="54"/>
      <c r="S116" s="54"/>
    </row>
    <row r="117" spans="1:19" x14ac:dyDescent="0.25">
      <c r="A117" s="62" t="s">
        <v>19</v>
      </c>
      <c r="B117" s="60" t="s">
        <v>9</v>
      </c>
      <c r="C117" s="60" t="s">
        <v>66</v>
      </c>
      <c r="D117" s="60" t="s">
        <v>21</v>
      </c>
      <c r="E117" s="61" t="s">
        <v>187</v>
      </c>
      <c r="F117" s="60" t="s">
        <v>313</v>
      </c>
      <c r="G117" s="56">
        <v>132236</v>
      </c>
      <c r="J117" s="271"/>
      <c r="K117" s="272"/>
      <c r="L117" s="273"/>
      <c r="M117" s="54"/>
      <c r="N117" s="54"/>
      <c r="O117" s="54"/>
      <c r="P117" s="54"/>
      <c r="Q117" s="54"/>
      <c r="R117" s="54"/>
      <c r="S117" s="54"/>
    </row>
    <row r="118" spans="1:19" x14ac:dyDescent="0.25">
      <c r="A118" s="62" t="s">
        <v>16</v>
      </c>
      <c r="B118" s="60" t="s">
        <v>6</v>
      </c>
      <c r="C118" s="60" t="s">
        <v>56</v>
      </c>
      <c r="D118" s="60" t="s">
        <v>32</v>
      </c>
      <c r="E118" s="61" t="s">
        <v>123</v>
      </c>
      <c r="F118" s="60" t="s">
        <v>249</v>
      </c>
      <c r="G118" s="56">
        <v>7006</v>
      </c>
      <c r="J118" s="271"/>
      <c r="K118" s="272"/>
      <c r="L118" s="273"/>
      <c r="M118" s="54"/>
      <c r="N118" s="54"/>
      <c r="O118" s="54"/>
      <c r="P118" s="54"/>
      <c r="Q118" s="54"/>
      <c r="R118" s="54"/>
      <c r="S118" s="54"/>
    </row>
    <row r="119" spans="1:19" x14ac:dyDescent="0.25">
      <c r="A119" s="62" t="s">
        <v>18</v>
      </c>
      <c r="B119" s="60" t="s">
        <v>8</v>
      </c>
      <c r="C119" s="60" t="s">
        <v>64</v>
      </c>
      <c r="D119" s="60" t="s">
        <v>40</v>
      </c>
      <c r="E119" s="61" t="s">
        <v>173</v>
      </c>
      <c r="F119" s="60" t="s">
        <v>299</v>
      </c>
      <c r="G119" s="56">
        <v>31355</v>
      </c>
      <c r="J119" s="271"/>
      <c r="K119" s="272"/>
      <c r="L119" s="273"/>
      <c r="M119" s="54"/>
      <c r="N119" s="54"/>
      <c r="O119" s="54"/>
      <c r="P119" s="54"/>
      <c r="Q119" s="54"/>
      <c r="R119" s="54"/>
      <c r="S119" s="54"/>
    </row>
    <row r="120" spans="1:19" x14ac:dyDescent="0.25">
      <c r="A120" s="62" t="s">
        <v>15</v>
      </c>
      <c r="B120" s="60" t="s">
        <v>5</v>
      </c>
      <c r="C120" s="60" t="s">
        <v>53</v>
      </c>
      <c r="D120" s="60" t="s">
        <v>29</v>
      </c>
      <c r="E120" s="61" t="s">
        <v>107</v>
      </c>
      <c r="F120" s="60" t="s">
        <v>233</v>
      </c>
      <c r="G120" s="56">
        <v>14321</v>
      </c>
      <c r="J120" s="271"/>
      <c r="K120" s="272"/>
      <c r="L120" s="273"/>
      <c r="M120" s="54"/>
      <c r="N120" s="54"/>
      <c r="O120" s="54"/>
      <c r="P120" s="54"/>
      <c r="Q120" s="54"/>
      <c r="R120" s="54"/>
      <c r="S120" s="54"/>
    </row>
    <row r="121" spans="1:19" x14ac:dyDescent="0.25">
      <c r="A121" s="62" t="s">
        <v>18</v>
      </c>
      <c r="B121" s="60" t="s">
        <v>8</v>
      </c>
      <c r="C121" s="60" t="s">
        <v>65</v>
      </c>
      <c r="D121" s="60" t="s">
        <v>41</v>
      </c>
      <c r="E121" s="61" t="s">
        <v>182</v>
      </c>
      <c r="F121" s="60" t="s">
        <v>308</v>
      </c>
      <c r="G121" s="56">
        <v>6572</v>
      </c>
      <c r="J121" s="271"/>
      <c r="K121" s="272"/>
      <c r="L121" s="273"/>
      <c r="M121" s="54"/>
      <c r="N121" s="54"/>
      <c r="O121" s="54"/>
      <c r="P121" s="54"/>
      <c r="Q121" s="54"/>
      <c r="R121" s="54"/>
      <c r="S121" s="54"/>
    </row>
    <row r="122" spans="1:19" x14ac:dyDescent="0.25">
      <c r="A122" s="62" t="s">
        <v>14</v>
      </c>
      <c r="B122" s="60" t="s">
        <v>4</v>
      </c>
      <c r="C122" s="60" t="s">
        <v>50</v>
      </c>
      <c r="D122" s="60" t="s">
        <v>26</v>
      </c>
      <c r="E122" s="61" t="s">
        <v>95</v>
      </c>
      <c r="F122" s="60" t="s">
        <v>221</v>
      </c>
      <c r="G122" s="56">
        <v>12226</v>
      </c>
      <c r="J122" s="271"/>
      <c r="K122" s="272"/>
      <c r="L122" s="273"/>
      <c r="M122" s="54"/>
      <c r="N122" s="54"/>
      <c r="O122" s="54"/>
      <c r="P122" s="54"/>
      <c r="Q122" s="54"/>
      <c r="R122" s="54"/>
      <c r="S122" s="54"/>
    </row>
    <row r="123" spans="1:19" x14ac:dyDescent="0.25">
      <c r="A123" s="62" t="s">
        <v>18</v>
      </c>
      <c r="B123" s="60" t="s">
        <v>8</v>
      </c>
      <c r="C123" s="60" t="s">
        <v>62</v>
      </c>
      <c r="D123" s="60" t="s">
        <v>38</v>
      </c>
      <c r="E123" s="61" t="s">
        <v>163</v>
      </c>
      <c r="F123" s="60" t="s">
        <v>289</v>
      </c>
      <c r="G123" s="56">
        <v>11897</v>
      </c>
      <c r="J123" s="271"/>
      <c r="K123" s="272"/>
      <c r="L123" s="273"/>
      <c r="M123" s="54"/>
      <c r="N123" s="54"/>
      <c r="O123" s="54"/>
      <c r="P123" s="54"/>
      <c r="Q123" s="54"/>
      <c r="R123" s="54"/>
      <c r="S123" s="54"/>
    </row>
    <row r="124" spans="1:19" x14ac:dyDescent="0.25">
      <c r="A124" s="62" t="s">
        <v>19</v>
      </c>
      <c r="B124" s="60" t="s">
        <v>9</v>
      </c>
      <c r="C124" s="60" t="s">
        <v>68</v>
      </c>
      <c r="D124" s="60" t="s">
        <v>42</v>
      </c>
      <c r="E124" s="61" t="s">
        <v>193</v>
      </c>
      <c r="F124" s="60" t="s">
        <v>319</v>
      </c>
      <c r="G124" s="56">
        <v>9569</v>
      </c>
      <c r="J124" s="271"/>
      <c r="K124" s="272"/>
      <c r="L124" s="273"/>
      <c r="M124" s="54"/>
      <c r="N124" s="54"/>
      <c r="O124" s="54"/>
      <c r="P124" s="54"/>
      <c r="Q124" s="54"/>
      <c r="R124" s="54"/>
      <c r="S124" s="54"/>
    </row>
    <row r="125" spans="1:19" x14ac:dyDescent="0.25">
      <c r="A125" s="62" t="s">
        <v>14</v>
      </c>
      <c r="B125" s="60" t="s">
        <v>4</v>
      </c>
      <c r="C125" s="60" t="s">
        <v>50</v>
      </c>
      <c r="D125" s="60" t="s">
        <v>26</v>
      </c>
      <c r="E125" s="61" t="s">
        <v>96</v>
      </c>
      <c r="F125" s="60" t="s">
        <v>222</v>
      </c>
      <c r="G125" s="56">
        <v>7800</v>
      </c>
      <c r="J125" s="271"/>
      <c r="K125" s="272"/>
      <c r="L125" s="273"/>
      <c r="M125" s="54"/>
      <c r="N125" s="54"/>
      <c r="O125" s="54"/>
      <c r="P125" s="54"/>
      <c r="Q125" s="54"/>
      <c r="R125" s="54"/>
      <c r="S125" s="54"/>
    </row>
    <row r="126" spans="1:19" x14ac:dyDescent="0.25">
      <c r="A126" s="62" t="s">
        <v>15</v>
      </c>
      <c r="B126" s="60" t="s">
        <v>5</v>
      </c>
      <c r="C126" s="60" t="s">
        <v>53</v>
      </c>
      <c r="D126" s="60" t="s">
        <v>29</v>
      </c>
      <c r="E126" s="61" t="s">
        <v>108</v>
      </c>
      <c r="F126" s="60" t="s">
        <v>234</v>
      </c>
      <c r="G126" s="56">
        <v>43340</v>
      </c>
      <c r="J126" s="271"/>
      <c r="K126" s="272"/>
      <c r="L126" s="273"/>
      <c r="M126" s="54"/>
      <c r="N126" s="54"/>
      <c r="O126" s="54"/>
      <c r="P126" s="54"/>
      <c r="Q126" s="54"/>
      <c r="R126" s="54"/>
      <c r="S126" s="54"/>
    </row>
    <row r="127" spans="1:19" x14ac:dyDescent="0.25">
      <c r="A127" s="62" t="s">
        <v>14</v>
      </c>
      <c r="B127" s="60" t="s">
        <v>4</v>
      </c>
      <c r="C127" s="60" t="s">
        <v>50</v>
      </c>
      <c r="D127" s="60" t="s">
        <v>26</v>
      </c>
      <c r="E127" s="61" t="s">
        <v>97</v>
      </c>
      <c r="F127" s="60" t="s">
        <v>223</v>
      </c>
      <c r="G127" s="56">
        <v>23870</v>
      </c>
      <c r="J127" s="271"/>
      <c r="K127" s="272"/>
      <c r="L127" s="273"/>
      <c r="M127" s="54"/>
      <c r="N127" s="54"/>
      <c r="O127" s="54"/>
      <c r="P127" s="54"/>
      <c r="Q127" s="54"/>
      <c r="R127" s="54"/>
      <c r="S127" s="54"/>
    </row>
    <row r="128" spans="1:19" x14ac:dyDescent="0.25">
      <c r="A128" s="62" t="s">
        <v>13</v>
      </c>
      <c r="B128" s="60" t="s">
        <v>3</v>
      </c>
      <c r="C128" s="60" t="s">
        <v>48</v>
      </c>
      <c r="D128" s="60" t="s">
        <v>24</v>
      </c>
      <c r="E128" s="61" t="s">
        <v>88</v>
      </c>
      <c r="F128" s="60" t="s">
        <v>214</v>
      </c>
      <c r="G128" s="56">
        <v>20426</v>
      </c>
      <c r="J128" s="271"/>
      <c r="K128" s="272"/>
      <c r="L128" s="273"/>
      <c r="M128" s="54"/>
      <c r="N128" s="54"/>
      <c r="O128" s="54"/>
      <c r="P128" s="54"/>
      <c r="Q128" s="54"/>
      <c r="R128" s="54"/>
      <c r="S128" s="54"/>
    </row>
    <row r="129" spans="1:19" x14ac:dyDescent="0.25">
      <c r="A129" s="62" t="s">
        <v>12</v>
      </c>
      <c r="B129" s="60" t="s">
        <v>2</v>
      </c>
      <c r="C129" s="60" t="s">
        <v>47</v>
      </c>
      <c r="D129" s="60" t="s">
        <v>2</v>
      </c>
      <c r="E129" s="61" t="s">
        <v>84</v>
      </c>
      <c r="F129" s="60" t="s">
        <v>210</v>
      </c>
      <c r="G129" s="56">
        <v>26106</v>
      </c>
      <c r="J129" s="271"/>
      <c r="K129" s="272"/>
      <c r="L129" s="273"/>
      <c r="M129" s="54"/>
      <c r="N129" s="54"/>
      <c r="O129" s="54"/>
      <c r="P129" s="54"/>
      <c r="Q129" s="54"/>
      <c r="R129" s="54"/>
      <c r="S129" s="54"/>
    </row>
    <row r="130" spans="1:19" ht="15.75" thickBot="1" x14ac:dyDescent="0.3">
      <c r="A130" s="339" t="s">
        <v>392</v>
      </c>
      <c r="B130" s="340"/>
      <c r="C130" s="340"/>
      <c r="D130" s="340"/>
      <c r="E130" s="340"/>
      <c r="F130" s="340"/>
      <c r="G130" s="68">
        <f>SUM(G5:G129)</f>
        <v>6782584</v>
      </c>
      <c r="J130" s="271"/>
      <c r="K130" s="272"/>
      <c r="L130" s="273"/>
    </row>
    <row r="131" spans="1:19" x14ac:dyDescent="0.25">
      <c r="A131" s="53" t="s">
        <v>490</v>
      </c>
      <c r="J131" s="271"/>
      <c r="K131" s="272"/>
      <c r="L131" s="273"/>
    </row>
    <row r="132" spans="1:19" x14ac:dyDescent="0.25">
      <c r="J132" s="271"/>
      <c r="K132" s="272"/>
      <c r="L132" s="273"/>
    </row>
    <row r="133" spans="1:19" x14ac:dyDescent="0.25">
      <c r="J133" s="271"/>
      <c r="K133" s="272"/>
      <c r="L133" s="273"/>
    </row>
    <row r="134" spans="1:19" x14ac:dyDescent="0.25">
      <c r="J134" s="271"/>
      <c r="K134" s="272"/>
      <c r="L134" s="273"/>
    </row>
    <row r="135" spans="1:19" x14ac:dyDescent="0.25">
      <c r="J135" s="271"/>
      <c r="K135" s="272"/>
      <c r="L135" s="273"/>
    </row>
    <row r="136" spans="1:19" x14ac:dyDescent="0.25">
      <c r="J136" s="271"/>
      <c r="K136" s="272"/>
      <c r="L136" s="273"/>
    </row>
    <row r="137" spans="1:19" x14ac:dyDescent="0.25">
      <c r="J137" s="271"/>
      <c r="K137" s="272"/>
      <c r="L137" s="273"/>
    </row>
    <row r="138" spans="1:19" x14ac:dyDescent="0.25">
      <c r="J138" s="271"/>
      <c r="K138" s="272"/>
      <c r="L138" s="273"/>
    </row>
    <row r="139" spans="1:19" x14ac:dyDescent="0.25">
      <c r="J139" s="271"/>
      <c r="K139" s="272"/>
      <c r="L139" s="273"/>
    </row>
    <row r="140" spans="1:19" x14ac:dyDescent="0.25">
      <c r="J140" s="271"/>
      <c r="K140" s="272"/>
      <c r="L140" s="273"/>
    </row>
    <row r="141" spans="1:19" x14ac:dyDescent="0.25">
      <c r="J141" s="271"/>
      <c r="K141" s="272"/>
      <c r="L141" s="273"/>
    </row>
    <row r="142" spans="1:19" x14ac:dyDescent="0.25">
      <c r="J142" s="271"/>
      <c r="K142" s="272"/>
      <c r="L142" s="273"/>
    </row>
    <row r="143" spans="1:19" x14ac:dyDescent="0.25">
      <c r="J143" s="271"/>
      <c r="K143" s="272"/>
      <c r="L143" s="273"/>
    </row>
    <row r="144" spans="1:19" x14ac:dyDescent="0.25">
      <c r="J144" s="271"/>
      <c r="K144" s="272"/>
      <c r="L144" s="273"/>
    </row>
    <row r="145" spans="10:12" x14ac:dyDescent="0.25">
      <c r="J145" s="271"/>
      <c r="K145" s="272"/>
      <c r="L145" s="273"/>
    </row>
    <row r="146" spans="10:12" x14ac:dyDescent="0.25">
      <c r="J146" s="271"/>
      <c r="K146" s="272"/>
      <c r="L146" s="273"/>
    </row>
    <row r="147" spans="10:12" x14ac:dyDescent="0.25">
      <c r="J147" s="271"/>
      <c r="K147" s="272"/>
      <c r="L147" s="273"/>
    </row>
    <row r="148" spans="10:12" x14ac:dyDescent="0.25">
      <c r="J148" s="271"/>
      <c r="K148" s="272"/>
      <c r="L148" s="273"/>
    </row>
    <row r="149" spans="10:12" x14ac:dyDescent="0.25">
      <c r="J149" s="271"/>
      <c r="K149" s="272"/>
      <c r="L149" s="273"/>
    </row>
    <row r="150" spans="10:12" x14ac:dyDescent="0.25">
      <c r="J150" s="271"/>
      <c r="K150" s="272"/>
      <c r="L150" s="273"/>
    </row>
    <row r="151" spans="10:12" x14ac:dyDescent="0.25">
      <c r="J151" s="271"/>
      <c r="K151" s="272"/>
      <c r="L151" s="273"/>
    </row>
    <row r="152" spans="10:12" x14ac:dyDescent="0.25">
      <c r="J152" s="271"/>
      <c r="K152" s="272"/>
      <c r="L152" s="273"/>
    </row>
    <row r="153" spans="10:12" x14ac:dyDescent="0.25">
      <c r="J153" s="271"/>
      <c r="K153" s="272"/>
      <c r="L153" s="273"/>
    </row>
    <row r="154" spans="10:12" x14ac:dyDescent="0.25">
      <c r="J154" s="271"/>
      <c r="K154" s="272"/>
      <c r="L154" s="273"/>
    </row>
    <row r="155" spans="10:12" x14ac:dyDescent="0.25">
      <c r="J155" s="271"/>
      <c r="K155" s="272"/>
      <c r="L155" s="273"/>
    </row>
    <row r="156" spans="10:12" x14ac:dyDescent="0.25">
      <c r="J156" s="271"/>
      <c r="K156" s="272"/>
      <c r="L156" s="273"/>
    </row>
    <row r="157" spans="10:12" x14ac:dyDescent="0.25">
      <c r="J157" s="271"/>
      <c r="K157" s="272"/>
      <c r="L157" s="273"/>
    </row>
    <row r="158" spans="10:12" x14ac:dyDescent="0.25">
      <c r="J158" s="271"/>
      <c r="K158" s="272"/>
      <c r="L158" s="273"/>
    </row>
    <row r="159" spans="10:12" x14ac:dyDescent="0.25">
      <c r="J159" s="271"/>
      <c r="K159" s="272"/>
      <c r="L159" s="273"/>
    </row>
    <row r="160" spans="10:12" x14ac:dyDescent="0.25">
      <c r="J160" s="271"/>
      <c r="K160" s="272"/>
      <c r="L160" s="273"/>
    </row>
    <row r="161" spans="10:12" x14ac:dyDescent="0.25">
      <c r="J161" s="271"/>
      <c r="K161" s="272"/>
      <c r="L161" s="273"/>
    </row>
    <row r="162" spans="10:12" x14ac:dyDescent="0.25">
      <c r="J162" s="335"/>
      <c r="K162" s="336"/>
      <c r="L162" s="274"/>
    </row>
  </sheetData>
  <autoFilter ref="A4:G131"/>
  <mergeCells count="10">
    <mergeCell ref="J162:K162"/>
    <mergeCell ref="M3:O3"/>
    <mergeCell ref="I2:K2"/>
    <mergeCell ref="M2:O2"/>
    <mergeCell ref="A3:G3"/>
    <mergeCell ref="A130:F130"/>
    <mergeCell ref="I30:J30"/>
    <mergeCell ref="M14:N14"/>
    <mergeCell ref="A2:G2"/>
    <mergeCell ref="I3:K3"/>
  </mergeCells>
  <hyperlinks>
    <hyperlink ref="Q2" location="INDICE!A1" display="VOVER AL 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249977111117893"/>
  </sheetPr>
  <dimension ref="A1:U57"/>
  <sheetViews>
    <sheetView showGridLines="0" topLeftCell="A9" zoomScale="85" zoomScaleNormal="85" workbookViewId="0">
      <selection activeCell="U29" sqref="U29"/>
    </sheetView>
  </sheetViews>
  <sheetFormatPr baseColWidth="10" defaultRowHeight="15" x14ac:dyDescent="0.25"/>
  <cols>
    <col min="1" max="1" width="13.7109375" customWidth="1"/>
    <col min="2" max="2" width="15.7109375" customWidth="1"/>
    <col min="3" max="3" width="64.5703125" customWidth="1"/>
    <col min="19" max="19" width="14.140625" customWidth="1"/>
    <col min="20" max="20" width="14.5703125" customWidth="1"/>
    <col min="21" max="21" width="15.7109375" bestFit="1" customWidth="1"/>
  </cols>
  <sheetData>
    <row r="1" spans="1:20" ht="20.25" customHeight="1" x14ac:dyDescent="0.25">
      <c r="A1" s="352" t="s">
        <v>534</v>
      </c>
      <c r="B1" s="353"/>
      <c r="C1" s="353"/>
      <c r="D1" s="353"/>
      <c r="E1" s="353"/>
      <c r="F1" s="353"/>
      <c r="G1" s="353"/>
      <c r="H1" s="353"/>
      <c r="I1" s="353"/>
      <c r="J1" s="353"/>
      <c r="K1" s="353"/>
      <c r="L1" s="353"/>
      <c r="M1" s="353"/>
      <c r="N1" s="353"/>
      <c r="O1" s="353"/>
      <c r="P1" s="353"/>
      <c r="Q1" s="353"/>
      <c r="R1" s="353"/>
      <c r="S1" s="353"/>
      <c r="T1" s="353"/>
    </row>
    <row r="2" spans="1:20" ht="20.25" customHeight="1" x14ac:dyDescent="0.25">
      <c r="A2" s="352"/>
      <c r="B2" s="353"/>
      <c r="C2" s="353"/>
      <c r="D2" s="353"/>
      <c r="E2" s="353"/>
      <c r="F2" s="353"/>
      <c r="G2" s="353"/>
      <c r="H2" s="353"/>
      <c r="I2" s="353"/>
      <c r="J2" s="353"/>
      <c r="K2" s="353"/>
      <c r="L2" s="353"/>
      <c r="M2" s="353"/>
      <c r="N2" s="353"/>
      <c r="O2" s="353"/>
      <c r="P2" s="353"/>
      <c r="Q2" s="353"/>
      <c r="R2" s="353"/>
      <c r="S2" s="353"/>
      <c r="T2" s="353"/>
    </row>
    <row r="3" spans="1:20" ht="15" customHeight="1" x14ac:dyDescent="0.25">
      <c r="A3" s="354" t="s">
        <v>535</v>
      </c>
      <c r="B3" s="355"/>
      <c r="C3" s="355"/>
      <c r="D3" s="355"/>
      <c r="E3" s="355"/>
      <c r="F3" s="355"/>
      <c r="G3" s="355"/>
      <c r="H3" s="355"/>
      <c r="I3" s="355"/>
      <c r="J3" s="355"/>
      <c r="K3" s="355"/>
      <c r="L3" s="355"/>
      <c r="M3" s="355"/>
      <c r="N3" s="355"/>
      <c r="O3" s="355"/>
      <c r="P3" s="355"/>
      <c r="Q3" s="355"/>
      <c r="R3" s="355"/>
      <c r="S3" s="355"/>
      <c r="T3" s="355"/>
    </row>
    <row r="4" spans="1:20" ht="10.5" customHeight="1" x14ac:dyDescent="0.25">
      <c r="A4" s="354"/>
      <c r="B4" s="355"/>
      <c r="C4" s="355"/>
      <c r="D4" s="355"/>
      <c r="E4" s="355"/>
      <c r="F4" s="355"/>
      <c r="G4" s="355"/>
      <c r="H4" s="355"/>
      <c r="I4" s="355"/>
      <c r="J4" s="355"/>
      <c r="K4" s="355"/>
      <c r="L4" s="355"/>
      <c r="M4" s="355"/>
      <c r="N4" s="355"/>
      <c r="O4" s="355"/>
      <c r="P4" s="355"/>
      <c r="Q4" s="355"/>
      <c r="R4" s="355"/>
      <c r="S4" s="355"/>
      <c r="T4" s="355"/>
    </row>
    <row r="5" spans="1:20" ht="37.15" customHeight="1" x14ac:dyDescent="0.25">
      <c r="A5" s="354"/>
      <c r="B5" s="355"/>
      <c r="C5" s="355"/>
      <c r="D5" s="355"/>
      <c r="E5" s="355"/>
      <c r="F5" s="355"/>
      <c r="G5" s="355"/>
      <c r="H5" s="355"/>
      <c r="I5" s="355"/>
      <c r="J5" s="355"/>
      <c r="K5" s="355"/>
      <c r="L5" s="355"/>
      <c r="M5" s="355"/>
      <c r="N5" s="355"/>
      <c r="O5" s="355"/>
      <c r="P5" s="355"/>
      <c r="Q5" s="355"/>
      <c r="R5" s="355"/>
      <c r="S5" s="355"/>
      <c r="T5" s="355"/>
    </row>
    <row r="6" spans="1:20" ht="12" customHeight="1" x14ac:dyDescent="0.25">
      <c r="A6" s="354"/>
      <c r="B6" s="355"/>
      <c r="C6" s="355"/>
      <c r="D6" s="355"/>
      <c r="E6" s="355"/>
      <c r="F6" s="355"/>
      <c r="G6" s="355"/>
      <c r="H6" s="355"/>
      <c r="I6" s="355"/>
      <c r="J6" s="355"/>
      <c r="K6" s="355"/>
      <c r="L6" s="355"/>
      <c r="M6" s="355"/>
      <c r="N6" s="355"/>
      <c r="O6" s="355"/>
      <c r="P6" s="355"/>
      <c r="Q6" s="355"/>
      <c r="R6" s="355"/>
      <c r="S6" s="355"/>
      <c r="T6" s="355"/>
    </row>
    <row r="7" spans="1:20" ht="37.15" customHeight="1" x14ac:dyDescent="0.25">
      <c r="A7" s="4"/>
      <c r="B7" s="4"/>
      <c r="C7" s="4"/>
      <c r="D7" s="4"/>
      <c r="E7" s="4"/>
      <c r="F7" s="4"/>
      <c r="G7" s="4"/>
      <c r="H7" s="4"/>
      <c r="I7" s="4"/>
      <c r="J7" s="4"/>
      <c r="K7" s="4"/>
      <c r="L7" s="4"/>
      <c r="M7" s="4"/>
      <c r="N7" s="4"/>
      <c r="O7" s="5"/>
      <c r="P7" s="5"/>
      <c r="Q7" s="5"/>
      <c r="T7" s="222"/>
    </row>
    <row r="8" spans="1:20" ht="52.5" customHeight="1" x14ac:dyDescent="0.25">
      <c r="A8" s="226" t="s">
        <v>536</v>
      </c>
      <c r="B8" s="256" t="s">
        <v>537</v>
      </c>
      <c r="C8" s="256" t="s">
        <v>538</v>
      </c>
      <c r="D8" s="256">
        <v>2005</v>
      </c>
      <c r="E8" s="256">
        <v>2006</v>
      </c>
      <c r="F8" s="256">
        <v>2007</v>
      </c>
      <c r="G8" s="256">
        <v>2008</v>
      </c>
      <c r="H8" s="256">
        <v>2009</v>
      </c>
      <c r="I8" s="256">
        <v>2010</v>
      </c>
      <c r="J8" s="256">
        <v>2011</v>
      </c>
      <c r="K8" s="256">
        <v>2012</v>
      </c>
      <c r="L8" s="256">
        <v>2013</v>
      </c>
      <c r="M8" s="256">
        <v>2014</v>
      </c>
      <c r="N8" s="256">
        <v>2015</v>
      </c>
      <c r="O8" s="256">
        <v>2016</v>
      </c>
      <c r="P8" s="256">
        <v>2017</v>
      </c>
      <c r="Q8" s="256">
        <v>2018</v>
      </c>
      <c r="R8" s="256">
        <v>2019</v>
      </c>
      <c r="S8" s="256" t="s">
        <v>539</v>
      </c>
      <c r="T8" s="257" t="s">
        <v>540</v>
      </c>
    </row>
    <row r="9" spans="1:20" ht="37.15" customHeight="1" x14ac:dyDescent="0.25">
      <c r="A9" s="258"/>
      <c r="B9" s="224" t="s">
        <v>541</v>
      </c>
      <c r="C9" s="224" t="s">
        <v>542</v>
      </c>
      <c r="D9" s="230">
        <v>3481.4698117694379</v>
      </c>
      <c r="E9" s="230">
        <v>3619.4241815740384</v>
      </c>
      <c r="F9" s="230">
        <v>3969.4652203562787</v>
      </c>
      <c r="G9" s="230">
        <v>4030.4606461150383</v>
      </c>
      <c r="H9" s="230">
        <v>4279.3050982755021</v>
      </c>
      <c r="I9" s="230">
        <v>4355.8977664370159</v>
      </c>
      <c r="J9" s="230">
        <v>4681.2493408254359</v>
      </c>
      <c r="K9" s="230">
        <v>4639.9769961270722</v>
      </c>
      <c r="L9" s="230">
        <v>4930.7518507763098</v>
      </c>
      <c r="M9" s="230">
        <v>5298.2181236619826</v>
      </c>
      <c r="N9" s="230">
        <v>6153.0623286166601</v>
      </c>
      <c r="O9" s="230">
        <v>7413.7796575374041</v>
      </c>
      <c r="P9" s="230">
        <v>7477.7755717381633</v>
      </c>
      <c r="Q9" s="230">
        <v>7959.6039008397966</v>
      </c>
      <c r="R9" s="230">
        <v>8918.46413279222</v>
      </c>
      <c r="S9" s="230">
        <v>9871.8757875376159</v>
      </c>
      <c r="T9" s="276">
        <v>12091.421092141578</v>
      </c>
    </row>
    <row r="10" spans="1:20" ht="37.15" customHeight="1" x14ac:dyDescent="0.25">
      <c r="A10" s="259"/>
      <c r="B10" s="227" t="s">
        <v>543</v>
      </c>
      <c r="C10" s="227" t="s">
        <v>359</v>
      </c>
      <c r="D10" s="228">
        <v>1358.6420382824681</v>
      </c>
      <c r="E10" s="228">
        <v>1784.4608091836442</v>
      </c>
      <c r="F10" s="228">
        <v>1466.2296817352935</v>
      </c>
      <c r="G10" s="228">
        <v>1890.0138171504698</v>
      </c>
      <c r="H10" s="228">
        <v>1933.4737508417045</v>
      </c>
      <c r="I10" s="228">
        <v>1854.4249139433823</v>
      </c>
      <c r="J10" s="228">
        <v>2599.7483919085735</v>
      </c>
      <c r="K10" s="228">
        <v>3196.8608192831198</v>
      </c>
      <c r="L10" s="228">
        <v>3020.9188807483788</v>
      </c>
      <c r="M10" s="228">
        <v>2985.8050375827602</v>
      </c>
      <c r="N10" s="228">
        <v>2430.0514517960805</v>
      </c>
      <c r="O10" s="228">
        <v>2826.5357626022242</v>
      </c>
      <c r="P10" s="228">
        <v>2429.8877957604377</v>
      </c>
      <c r="Q10" s="228">
        <v>2674.5405995441283</v>
      </c>
      <c r="R10" s="228">
        <v>3175.2932223956418</v>
      </c>
      <c r="S10" s="228">
        <v>4893.4934212235794</v>
      </c>
      <c r="T10" s="277">
        <v>5527.7830241489391</v>
      </c>
    </row>
    <row r="11" spans="1:20" ht="37.15" customHeight="1" x14ac:dyDescent="0.25">
      <c r="A11" s="258"/>
      <c r="B11" s="224" t="s">
        <v>544</v>
      </c>
      <c r="C11" s="224" t="s">
        <v>360</v>
      </c>
      <c r="D11" s="230">
        <v>12389.954608650183</v>
      </c>
      <c r="E11" s="230">
        <v>13445.449342992213</v>
      </c>
      <c r="F11" s="230">
        <v>15314.718693270339</v>
      </c>
      <c r="G11" s="230">
        <v>15154.063588265788</v>
      </c>
      <c r="H11" s="230">
        <v>14967.410579973097</v>
      </c>
      <c r="I11" s="230">
        <v>15605.85097255636</v>
      </c>
      <c r="J11" s="230">
        <v>17056.31134298152</v>
      </c>
      <c r="K11" s="230">
        <v>18321.182570470846</v>
      </c>
      <c r="L11" s="230">
        <v>18727.85667567639</v>
      </c>
      <c r="M11" s="230">
        <v>18809.118680599313</v>
      </c>
      <c r="N11" s="230">
        <v>19852.649523508673</v>
      </c>
      <c r="O11" s="230">
        <v>21031.586564243509</v>
      </c>
      <c r="P11" s="230">
        <v>20388.204805777554</v>
      </c>
      <c r="Q11" s="230">
        <v>21028.568077165975</v>
      </c>
      <c r="R11" s="230">
        <v>22128.442830199005</v>
      </c>
      <c r="S11" s="230">
        <v>20586.135463704199</v>
      </c>
      <c r="T11" s="276">
        <v>26076.375281717032</v>
      </c>
    </row>
    <row r="12" spans="1:20" ht="37.15" customHeight="1" x14ac:dyDescent="0.25">
      <c r="A12" s="259"/>
      <c r="B12" s="227" t="s">
        <v>545</v>
      </c>
      <c r="C12" s="227" t="s">
        <v>546</v>
      </c>
      <c r="D12" s="228">
        <v>2503.9215477897696</v>
      </c>
      <c r="E12" s="228">
        <v>2732.2568702038948</v>
      </c>
      <c r="F12" s="228">
        <v>3155.9997760466176</v>
      </c>
      <c r="G12" s="228">
        <v>3338.9527799121252</v>
      </c>
      <c r="H12" s="228">
        <v>3452.5591982781466</v>
      </c>
      <c r="I12" s="228">
        <v>3779.5727793489236</v>
      </c>
      <c r="J12" s="228">
        <v>4223.7149742707516</v>
      </c>
      <c r="K12" s="228">
        <v>4510.8863273403103</v>
      </c>
      <c r="L12" s="228">
        <v>4614.5323310144759</v>
      </c>
      <c r="M12" s="228">
        <v>4643.8339381478481</v>
      </c>
      <c r="N12" s="228">
        <v>4920.4932764469131</v>
      </c>
      <c r="O12" s="228">
        <v>5442.5682680242826</v>
      </c>
      <c r="P12" s="228">
        <v>5841.1671182247392</v>
      </c>
      <c r="Q12" s="228">
        <v>6425.7821611304071</v>
      </c>
      <c r="R12" s="228">
        <v>7053.783627599074</v>
      </c>
      <c r="S12" s="228">
        <v>7105.7480592679785</v>
      </c>
      <c r="T12" s="277">
        <v>8081.3928587061127</v>
      </c>
    </row>
    <row r="13" spans="1:20" ht="37.15" customHeight="1" x14ac:dyDescent="0.25">
      <c r="A13" s="258"/>
      <c r="B13" s="224" t="s">
        <v>547</v>
      </c>
      <c r="C13" s="224" t="s">
        <v>361</v>
      </c>
      <c r="D13" s="230">
        <v>2525.4802256772696</v>
      </c>
      <c r="E13" s="230">
        <v>3169.5688065688514</v>
      </c>
      <c r="F13" s="230">
        <v>3340.3377432899865</v>
      </c>
      <c r="G13" s="230">
        <v>4029.178847977395</v>
      </c>
      <c r="H13" s="230">
        <v>4436.3294047751524</v>
      </c>
      <c r="I13" s="230">
        <v>4060.8084914050132</v>
      </c>
      <c r="J13" s="230">
        <v>4929.8314202334168</v>
      </c>
      <c r="K13" s="230">
        <v>5255.5660040423327</v>
      </c>
      <c r="L13" s="230">
        <v>6477.89524325191</v>
      </c>
      <c r="M13" s="230">
        <v>7946.7853622829716</v>
      </c>
      <c r="N13" s="230">
        <v>8573.3862697719742</v>
      </c>
      <c r="O13" s="230">
        <v>9481.6540978370285</v>
      </c>
      <c r="P13" s="230">
        <v>9818.8839634708984</v>
      </c>
      <c r="Q13" s="230">
        <v>10687.749455898018</v>
      </c>
      <c r="R13" s="230">
        <v>11048.784309695007</v>
      </c>
      <c r="S13" s="230">
        <v>8132.82000829765</v>
      </c>
      <c r="T13" s="276">
        <v>10178.598960225554</v>
      </c>
    </row>
    <row r="14" spans="1:20" ht="37.15" customHeight="1" x14ac:dyDescent="0.25">
      <c r="A14" s="259"/>
      <c r="B14" s="227" t="s">
        <v>548</v>
      </c>
      <c r="C14" s="227" t="s">
        <v>549</v>
      </c>
      <c r="D14" s="228">
        <v>7604.5467245593654</v>
      </c>
      <c r="E14" s="228">
        <v>8694.1936412709128</v>
      </c>
      <c r="F14" s="228">
        <v>10300.292334678696</v>
      </c>
      <c r="G14" s="228">
        <v>10783.051047601417</v>
      </c>
      <c r="H14" s="228">
        <v>11237.481021151207</v>
      </c>
      <c r="I14" s="228">
        <v>11992.958598156263</v>
      </c>
      <c r="J14" s="228">
        <v>13163.017844837175</v>
      </c>
      <c r="K14" s="228">
        <v>13691.570204366266</v>
      </c>
      <c r="L14" s="228">
        <v>15124.013852441283</v>
      </c>
      <c r="M14" s="228">
        <v>16705.345575031675</v>
      </c>
      <c r="N14" s="228">
        <v>18733.951378250913</v>
      </c>
      <c r="O14" s="228">
        <v>21461.502240182061</v>
      </c>
      <c r="P14" s="228">
        <v>22796.859394362233</v>
      </c>
      <c r="Q14" s="228">
        <v>24232.489384445551</v>
      </c>
      <c r="R14" s="228">
        <v>26342.510799766529</v>
      </c>
      <c r="S14" s="228">
        <v>23856.374503886342</v>
      </c>
      <c r="T14" s="277">
        <v>30493.48483176947</v>
      </c>
    </row>
    <row r="15" spans="1:20" ht="37.15" customHeight="1" x14ac:dyDescent="0.25">
      <c r="A15" s="258"/>
      <c r="B15" s="224" t="s">
        <v>550</v>
      </c>
      <c r="C15" s="224" t="s">
        <v>362</v>
      </c>
      <c r="D15" s="230">
        <v>1528.8468939619679</v>
      </c>
      <c r="E15" s="230">
        <v>1753.9715742881119</v>
      </c>
      <c r="F15" s="230">
        <v>1998.3367607096354</v>
      </c>
      <c r="G15" s="230">
        <v>2189.1009794822212</v>
      </c>
      <c r="H15" s="230">
        <v>2273.0314123577036</v>
      </c>
      <c r="I15" s="230">
        <v>2491.3567928116868</v>
      </c>
      <c r="J15" s="230">
        <v>2692.9659557796576</v>
      </c>
      <c r="K15" s="230">
        <v>2852.668797991857</v>
      </c>
      <c r="L15" s="230">
        <v>3042.067758389509</v>
      </c>
      <c r="M15" s="230">
        <v>3233.3348593666933</v>
      </c>
      <c r="N15" s="230">
        <v>3382.924851687842</v>
      </c>
      <c r="O15" s="230">
        <v>3594.3737961676056</v>
      </c>
      <c r="P15" s="230">
        <v>3815.6558941986082</v>
      </c>
      <c r="Q15" s="230">
        <v>4130.6779085771368</v>
      </c>
      <c r="R15" s="230">
        <v>4286.9798798570373</v>
      </c>
      <c r="S15" s="230">
        <v>4335.1303077006178</v>
      </c>
      <c r="T15" s="276">
        <v>4656.6788706562038</v>
      </c>
    </row>
    <row r="16" spans="1:20" ht="24.6" customHeight="1" x14ac:dyDescent="0.25">
      <c r="A16" s="259"/>
      <c r="B16" s="227" t="s">
        <v>551</v>
      </c>
      <c r="C16" s="227" t="s">
        <v>363</v>
      </c>
      <c r="D16" s="228">
        <v>1839.8897860700085</v>
      </c>
      <c r="E16" s="228">
        <v>1950.783902089546</v>
      </c>
      <c r="F16" s="228">
        <v>2260.6299523969565</v>
      </c>
      <c r="G16" s="228">
        <v>2743.0195282299683</v>
      </c>
      <c r="H16" s="228">
        <v>2837.2877166842682</v>
      </c>
      <c r="I16" s="228">
        <v>3183.4007817549027</v>
      </c>
      <c r="J16" s="228">
        <v>3658.2017446136847</v>
      </c>
      <c r="K16" s="228">
        <v>4152.0188825744399</v>
      </c>
      <c r="L16" s="228">
        <v>4494.8627019944843</v>
      </c>
      <c r="M16" s="228">
        <v>5011.1331443643867</v>
      </c>
      <c r="N16" s="228">
        <v>5517.180840789355</v>
      </c>
      <c r="O16" s="228">
        <v>5491.5633547059606</v>
      </c>
      <c r="P16" s="228">
        <v>6223.6776517143671</v>
      </c>
      <c r="Q16" s="228">
        <v>6787.9735877772919</v>
      </c>
      <c r="R16" s="228">
        <v>7515.7040420033309</v>
      </c>
      <c r="S16" s="228">
        <v>7874.9650992376073</v>
      </c>
      <c r="T16" s="277">
        <v>8589.9940278984013</v>
      </c>
    </row>
    <row r="17" spans="1:21" x14ac:dyDescent="0.25">
      <c r="A17" s="258"/>
      <c r="B17" s="224" t="s">
        <v>552</v>
      </c>
      <c r="C17" s="224" t="s">
        <v>364</v>
      </c>
      <c r="D17" s="230">
        <v>4241.1409365392274</v>
      </c>
      <c r="E17" s="230">
        <v>4685.1297674364796</v>
      </c>
      <c r="F17" s="230">
        <v>5137.7962560735014</v>
      </c>
      <c r="G17" s="230">
        <v>5582.8077747728985</v>
      </c>
      <c r="H17" s="230">
        <v>6127.1140647336551</v>
      </c>
      <c r="I17" s="230">
        <v>6653.5798359264845</v>
      </c>
      <c r="J17" s="230">
        <v>7194.380334305426</v>
      </c>
      <c r="K17" s="230">
        <v>7826.6765159440229</v>
      </c>
      <c r="L17" s="230">
        <v>8496.1569733869201</v>
      </c>
      <c r="M17" s="230">
        <v>9227.16</v>
      </c>
      <c r="N17" s="230">
        <v>9932.8028534265723</v>
      </c>
      <c r="O17" s="230">
        <v>10794.725592223855</v>
      </c>
      <c r="P17" s="230">
        <v>11552.363479898322</v>
      </c>
      <c r="Q17" s="230">
        <v>12454.641652026221</v>
      </c>
      <c r="R17" s="230">
        <v>13376.223965884999</v>
      </c>
      <c r="S17" s="230">
        <v>13795.328338970861</v>
      </c>
      <c r="T17" s="276">
        <v>14735.035405514549</v>
      </c>
    </row>
    <row r="18" spans="1:21" x14ac:dyDescent="0.25">
      <c r="A18" s="259"/>
      <c r="B18" s="227" t="s">
        <v>553</v>
      </c>
      <c r="C18" s="227" t="s">
        <v>365</v>
      </c>
      <c r="D18" s="228">
        <v>2679.405617095023</v>
      </c>
      <c r="E18" s="228">
        <v>3224.5256880968477</v>
      </c>
      <c r="F18" s="228">
        <v>3838.5137652267335</v>
      </c>
      <c r="G18" s="228">
        <v>4405.1438263570053</v>
      </c>
      <c r="H18" s="228">
        <v>4951.0069581038397</v>
      </c>
      <c r="I18" s="228">
        <v>5698.5261312931107</v>
      </c>
      <c r="J18" s="228">
        <v>6851.7796916336292</v>
      </c>
      <c r="K18" s="228">
        <v>7733.4415607864585</v>
      </c>
      <c r="L18" s="228">
        <v>8553.1932896778544</v>
      </c>
      <c r="M18" s="228">
        <v>9757.0499263381898</v>
      </c>
      <c r="N18" s="228">
        <v>10374.548477555927</v>
      </c>
      <c r="O18" s="228">
        <v>11010.786020329992</v>
      </c>
      <c r="P18" s="228">
        <v>11796.827845828344</v>
      </c>
      <c r="Q18" s="228">
        <v>12684.490604496992</v>
      </c>
      <c r="R18" s="228">
        <v>13714.350984625744</v>
      </c>
      <c r="S18" s="228">
        <v>13366.024612293659</v>
      </c>
      <c r="T18" s="277">
        <v>15247.094489774077</v>
      </c>
      <c r="U18" s="275"/>
    </row>
    <row r="19" spans="1:21" x14ac:dyDescent="0.25">
      <c r="A19" s="258"/>
      <c r="B19" s="224" t="s">
        <v>554</v>
      </c>
      <c r="C19" s="224" t="s">
        <v>555</v>
      </c>
      <c r="D19" s="230">
        <v>5125.4479404490967</v>
      </c>
      <c r="E19" s="230">
        <v>5589.437753608091</v>
      </c>
      <c r="F19" s="230">
        <v>6168.4779348736129</v>
      </c>
      <c r="G19" s="230">
        <v>6496.3925511209109</v>
      </c>
      <c r="H19" s="230">
        <v>7302.0058053947532</v>
      </c>
      <c r="I19" s="230">
        <v>7887.8799136601629</v>
      </c>
      <c r="J19" s="230">
        <v>8528.9887343588416</v>
      </c>
      <c r="K19" s="230">
        <v>9470.1864693083735</v>
      </c>
      <c r="L19" s="230">
        <v>10478.084140144405</v>
      </c>
      <c r="M19" s="230">
        <v>11292.503851835265</v>
      </c>
      <c r="N19" s="230">
        <v>12532.151501840759</v>
      </c>
      <c r="O19" s="230">
        <v>13796.385116041554</v>
      </c>
      <c r="P19" s="230">
        <v>15165.331299964038</v>
      </c>
      <c r="Q19" s="230">
        <v>16550.604329171591</v>
      </c>
      <c r="R19" s="230">
        <v>18055.663328380226</v>
      </c>
      <c r="S19" s="230">
        <v>18464.047258579427</v>
      </c>
      <c r="T19" s="276">
        <v>20224.164483704411</v>
      </c>
    </row>
    <row r="20" spans="1:21" x14ac:dyDescent="0.25">
      <c r="A20" s="259"/>
      <c r="B20" s="227" t="s">
        <v>556</v>
      </c>
      <c r="C20" s="227" t="s">
        <v>557</v>
      </c>
      <c r="D20" s="228">
        <v>1126.1486351101935</v>
      </c>
      <c r="E20" s="228">
        <v>1250.0935824635023</v>
      </c>
      <c r="F20" s="228">
        <v>1420.1708988355265</v>
      </c>
      <c r="G20" s="228">
        <v>1555.8467813266068</v>
      </c>
      <c r="H20" s="228">
        <v>1637.9554007241729</v>
      </c>
      <c r="I20" s="228">
        <v>1785.7643302626543</v>
      </c>
      <c r="J20" s="228">
        <v>1991.6556022186244</v>
      </c>
      <c r="K20" s="228">
        <v>2119.6347571808369</v>
      </c>
      <c r="L20" s="228">
        <v>2223.5025127718518</v>
      </c>
      <c r="M20" s="228">
        <v>2335.6816014265605</v>
      </c>
      <c r="N20" s="228">
        <v>2500.0730881368681</v>
      </c>
      <c r="O20" s="228">
        <v>2917.7457252876743</v>
      </c>
      <c r="P20" s="228">
        <v>3158.7534674958338</v>
      </c>
      <c r="Q20" s="228">
        <v>3293.2443543578029</v>
      </c>
      <c r="R20" s="228">
        <v>3848.0158314909354</v>
      </c>
      <c r="S20" s="228">
        <v>3518.7911151256458</v>
      </c>
      <c r="T20" s="277">
        <v>4639.9310927732704</v>
      </c>
    </row>
    <row r="21" spans="1:21" x14ac:dyDescent="0.25">
      <c r="A21" s="240" t="s">
        <v>558</v>
      </c>
      <c r="B21" s="254"/>
      <c r="C21" s="6" t="s">
        <v>559</v>
      </c>
      <c r="D21" s="232">
        <v>46404.894765954006</v>
      </c>
      <c r="E21" s="232">
        <v>51899.29591977613</v>
      </c>
      <c r="F21" s="232">
        <v>58370.969017493182</v>
      </c>
      <c r="G21" s="232">
        <v>62198.032168311838</v>
      </c>
      <c r="H21" s="232">
        <v>65434.960411293207</v>
      </c>
      <c r="I21" s="232">
        <v>69350.021307555959</v>
      </c>
      <c r="J21" s="232">
        <v>77571.845377966718</v>
      </c>
      <c r="K21" s="232">
        <v>83770.669905415954</v>
      </c>
      <c r="L21" s="232">
        <v>90183.836210273774</v>
      </c>
      <c r="M21" s="232">
        <v>97245.970100637656</v>
      </c>
      <c r="N21" s="232">
        <v>104903.27584182854</v>
      </c>
      <c r="O21" s="232">
        <v>115263.20619518316</v>
      </c>
      <c r="P21" s="232">
        <v>120465.38828843353</v>
      </c>
      <c r="Q21" s="232">
        <v>128910.36601543092</v>
      </c>
      <c r="R21" s="232">
        <v>139464.21695468976</v>
      </c>
      <c r="S21" s="232">
        <v>135800.73397582519</v>
      </c>
      <c r="T21" s="278">
        <v>160541.95441902956</v>
      </c>
    </row>
    <row r="22" spans="1:21" x14ac:dyDescent="0.25">
      <c r="A22" s="260" t="s">
        <v>560</v>
      </c>
      <c r="B22" s="255"/>
      <c r="C22" s="225" t="s">
        <v>561</v>
      </c>
      <c r="D22" s="234">
        <v>4601.9422288448377</v>
      </c>
      <c r="E22" s="234">
        <v>5385.7517974251277</v>
      </c>
      <c r="F22" s="234">
        <v>6142.592927551822</v>
      </c>
      <c r="G22" s="234">
        <v>6226.9166506723413</v>
      </c>
      <c r="H22" s="234">
        <v>5873.8545627440317</v>
      </c>
      <c r="I22" s="234">
        <v>6631.8501135156466</v>
      </c>
      <c r="J22" s="234">
        <v>8006.2766955980478</v>
      </c>
      <c r="K22" s="234">
        <v>8547.3737711205031</v>
      </c>
      <c r="L22" s="234">
        <v>8389.0123314713401</v>
      </c>
      <c r="M22" s="234">
        <v>9572.9912204203447</v>
      </c>
      <c r="N22" s="234">
        <v>10542.981141487051</v>
      </c>
      <c r="O22" s="234">
        <v>10758.437877343251</v>
      </c>
      <c r="P22" s="234">
        <v>11903.202365470674</v>
      </c>
      <c r="Q22" s="234">
        <v>12769.714316624691</v>
      </c>
      <c r="R22" s="234">
        <v>14094.231983888652</v>
      </c>
      <c r="S22" s="234">
        <v>12585.820858265957</v>
      </c>
      <c r="T22" s="279">
        <v>15908.639769300005</v>
      </c>
    </row>
    <row r="23" spans="1:21" x14ac:dyDescent="0.25">
      <c r="A23" s="261" t="s">
        <v>558</v>
      </c>
      <c r="B23" s="262"/>
      <c r="C23" s="236" t="s">
        <v>562</v>
      </c>
      <c r="D23" s="237">
        <v>51006.836994798847</v>
      </c>
      <c r="E23" s="237">
        <v>57285.047717201262</v>
      </c>
      <c r="F23" s="237">
        <v>64513.561945045003</v>
      </c>
      <c r="G23" s="237">
        <v>68424.94881898418</v>
      </c>
      <c r="H23" s="237">
        <v>71308.814974037232</v>
      </c>
      <c r="I23" s="237">
        <v>75981.871421071599</v>
      </c>
      <c r="J23" s="237">
        <v>85578.122073564766</v>
      </c>
      <c r="K23" s="237">
        <v>92318.043676536457</v>
      </c>
      <c r="L23" s="237">
        <v>98572.848541745116</v>
      </c>
      <c r="M23" s="237">
        <v>106818.961321058</v>
      </c>
      <c r="N23" s="237">
        <v>115446.25698331559</v>
      </c>
      <c r="O23" s="237">
        <v>126021.64407252641</v>
      </c>
      <c r="P23" s="237">
        <v>132368.59065390422</v>
      </c>
      <c r="Q23" s="237">
        <v>141680.0803320556</v>
      </c>
      <c r="R23" s="237">
        <v>153558.44893857843</v>
      </c>
      <c r="S23" s="263">
        <v>148386.55483409116</v>
      </c>
      <c r="T23" s="242">
        <v>176450.59418832956</v>
      </c>
    </row>
    <row r="24" spans="1:21" x14ac:dyDescent="0.25">
      <c r="A24" s="240"/>
      <c r="B24" s="7"/>
      <c r="C24" s="8"/>
      <c r="D24" s="239"/>
      <c r="E24" s="239"/>
      <c r="F24" s="239"/>
      <c r="G24" s="239"/>
      <c r="H24" s="239"/>
      <c r="I24" s="239"/>
      <c r="J24" s="239"/>
      <c r="K24" s="239"/>
      <c r="L24" s="239"/>
      <c r="M24" s="239"/>
      <c r="N24" s="239"/>
      <c r="O24" s="239"/>
      <c r="P24" s="239"/>
      <c r="Q24" s="239"/>
      <c r="R24" s="239"/>
      <c r="S24" s="239"/>
      <c r="T24" s="238"/>
    </row>
    <row r="25" spans="1:21" x14ac:dyDescent="0.25">
      <c r="A25" s="346" t="s">
        <v>563</v>
      </c>
      <c r="B25" s="347"/>
      <c r="C25" s="347"/>
      <c r="D25" s="347"/>
      <c r="E25" s="347"/>
      <c r="F25" s="347"/>
      <c r="G25" s="347"/>
      <c r="H25" s="347"/>
      <c r="I25" s="347"/>
      <c r="J25" s="347"/>
      <c r="K25" s="347"/>
      <c r="L25" s="347"/>
      <c r="M25" s="347"/>
      <c r="N25" s="347"/>
      <c r="O25" s="347"/>
      <c r="P25" s="347"/>
      <c r="Q25" s="347"/>
      <c r="R25" s="347"/>
      <c r="S25" s="247"/>
      <c r="T25" s="238"/>
    </row>
    <row r="26" spans="1:21" ht="15" customHeight="1" x14ac:dyDescent="0.25">
      <c r="A26" s="349" t="s">
        <v>564</v>
      </c>
      <c r="B26" s="350"/>
      <c r="C26" s="350"/>
      <c r="D26" s="350"/>
      <c r="E26" s="350"/>
      <c r="F26" s="350"/>
      <c r="G26" s="350"/>
      <c r="H26" s="350"/>
      <c r="I26" s="350"/>
      <c r="J26" s="350"/>
      <c r="K26" s="350"/>
      <c r="L26" s="350"/>
      <c r="M26" s="350"/>
      <c r="N26" s="350"/>
      <c r="O26" s="350"/>
      <c r="P26" s="350"/>
      <c r="Q26" s="350"/>
      <c r="R26" s="350"/>
      <c r="S26" s="248"/>
      <c r="T26" s="238"/>
    </row>
    <row r="27" spans="1:21" ht="15" customHeight="1" x14ac:dyDescent="0.25">
      <c r="A27" s="349" t="s">
        <v>565</v>
      </c>
      <c r="B27" s="350"/>
      <c r="C27" s="350"/>
      <c r="D27" s="350"/>
      <c r="E27" s="350"/>
      <c r="F27" s="350"/>
      <c r="G27" s="350"/>
      <c r="H27" s="350"/>
      <c r="I27" s="350"/>
      <c r="J27" s="350"/>
      <c r="K27" s="350"/>
      <c r="L27" s="350"/>
      <c r="M27" s="350"/>
      <c r="N27" s="350"/>
      <c r="O27" s="350"/>
      <c r="P27" s="350"/>
      <c r="Q27" s="350"/>
      <c r="R27" s="350"/>
      <c r="S27" s="248"/>
      <c r="T27" s="238"/>
    </row>
    <row r="28" spans="1:21" ht="15" customHeight="1" x14ac:dyDescent="0.25">
      <c r="A28" s="343" t="s">
        <v>566</v>
      </c>
      <c r="B28" s="344"/>
      <c r="C28" s="344"/>
      <c r="D28" s="344"/>
      <c r="E28" s="344"/>
      <c r="F28" s="344"/>
      <c r="G28" s="344"/>
      <c r="H28" s="344"/>
      <c r="I28" s="344"/>
      <c r="J28" s="344"/>
      <c r="K28" s="344"/>
      <c r="L28" s="344"/>
      <c r="M28" s="344"/>
      <c r="N28" s="344"/>
      <c r="O28" s="344"/>
      <c r="P28" s="344"/>
      <c r="Q28" s="344"/>
      <c r="R28" s="344"/>
      <c r="S28" s="249"/>
    </row>
    <row r="30" spans="1:21" ht="20.45" customHeight="1" x14ac:dyDescent="0.25">
      <c r="A30" s="352" t="s">
        <v>534</v>
      </c>
      <c r="B30" s="353"/>
      <c r="C30" s="353"/>
      <c r="D30" s="353"/>
      <c r="E30" s="353"/>
      <c r="F30" s="353"/>
      <c r="G30" s="353"/>
      <c r="H30" s="353"/>
      <c r="I30" s="353"/>
      <c r="J30" s="353"/>
      <c r="K30" s="353"/>
      <c r="L30" s="353"/>
      <c r="M30" s="353"/>
      <c r="N30" s="353"/>
      <c r="O30" s="353"/>
      <c r="P30" s="353"/>
      <c r="Q30" s="353"/>
      <c r="R30" s="353"/>
      <c r="S30" s="353"/>
      <c r="T30" s="353"/>
    </row>
    <row r="31" spans="1:21" ht="20.45" customHeight="1" x14ac:dyDescent="0.25">
      <c r="A31" s="352"/>
      <c r="B31" s="353"/>
      <c r="C31" s="353"/>
      <c r="D31" s="353"/>
      <c r="E31" s="353"/>
      <c r="F31" s="353"/>
      <c r="G31" s="353"/>
      <c r="H31" s="353"/>
      <c r="I31" s="353"/>
      <c r="J31" s="353"/>
      <c r="K31" s="353"/>
      <c r="L31" s="353"/>
      <c r="M31" s="353"/>
      <c r="N31" s="353"/>
      <c r="O31" s="353"/>
      <c r="P31" s="353"/>
      <c r="Q31" s="353"/>
      <c r="R31" s="353"/>
      <c r="S31" s="353"/>
      <c r="T31" s="353"/>
    </row>
    <row r="32" spans="1:21" ht="14.45" customHeight="1" x14ac:dyDescent="0.25">
      <c r="A32" s="354" t="s">
        <v>567</v>
      </c>
      <c r="B32" s="355"/>
      <c r="C32" s="355"/>
      <c r="D32" s="355"/>
      <c r="E32" s="355"/>
      <c r="F32" s="355"/>
      <c r="G32" s="355"/>
      <c r="H32" s="355"/>
      <c r="I32" s="355"/>
      <c r="J32" s="355"/>
      <c r="K32" s="355"/>
      <c r="L32" s="355"/>
      <c r="M32" s="355"/>
      <c r="N32" s="355"/>
      <c r="O32" s="355"/>
      <c r="P32" s="355"/>
      <c r="Q32" s="355"/>
      <c r="R32" s="355"/>
      <c r="S32" s="355"/>
      <c r="T32" s="355"/>
    </row>
    <row r="33" spans="1:20" x14ac:dyDescent="0.25">
      <c r="A33" s="354"/>
      <c r="B33" s="355"/>
      <c r="C33" s="355"/>
      <c r="D33" s="355"/>
      <c r="E33" s="355"/>
      <c r="F33" s="355"/>
      <c r="G33" s="355"/>
      <c r="H33" s="355"/>
      <c r="I33" s="355"/>
      <c r="J33" s="355"/>
      <c r="K33" s="355"/>
      <c r="L33" s="355"/>
      <c r="M33" s="355"/>
      <c r="N33" s="355"/>
      <c r="O33" s="355"/>
      <c r="P33" s="355"/>
      <c r="Q33" s="355"/>
      <c r="R33" s="355"/>
      <c r="S33" s="355"/>
      <c r="T33" s="355"/>
    </row>
    <row r="34" spans="1:20" x14ac:dyDescent="0.25">
      <c r="A34" s="354"/>
      <c r="B34" s="355"/>
      <c r="C34" s="355"/>
      <c r="D34" s="355"/>
      <c r="E34" s="355"/>
      <c r="F34" s="355"/>
      <c r="G34" s="355"/>
      <c r="H34" s="355"/>
      <c r="I34" s="355"/>
      <c r="J34" s="355"/>
      <c r="K34" s="355"/>
      <c r="L34" s="355"/>
      <c r="M34" s="355"/>
      <c r="N34" s="355"/>
      <c r="O34" s="355"/>
      <c r="P34" s="355"/>
      <c r="Q34" s="355"/>
      <c r="R34" s="355"/>
      <c r="S34" s="355"/>
      <c r="T34" s="355"/>
    </row>
    <row r="35" spans="1:20" x14ac:dyDescent="0.25">
      <c r="A35" s="354"/>
      <c r="B35" s="355"/>
      <c r="C35" s="355"/>
      <c r="D35" s="355"/>
      <c r="E35" s="355"/>
      <c r="F35" s="355"/>
      <c r="G35" s="355"/>
      <c r="H35" s="355"/>
      <c r="I35" s="355"/>
      <c r="J35" s="355"/>
      <c r="K35" s="355"/>
      <c r="L35" s="355"/>
      <c r="M35" s="355"/>
      <c r="N35" s="355"/>
      <c r="O35" s="355"/>
      <c r="P35" s="355"/>
      <c r="Q35" s="355"/>
      <c r="R35" s="355"/>
      <c r="S35" s="355"/>
      <c r="T35" s="355"/>
    </row>
    <row r="36" spans="1:20" x14ac:dyDescent="0.25">
      <c r="A36" s="4"/>
      <c r="B36" s="4"/>
      <c r="C36" s="4"/>
      <c r="D36" s="4"/>
      <c r="E36" s="4"/>
      <c r="F36" s="4"/>
      <c r="G36" s="4"/>
      <c r="H36" s="4"/>
      <c r="I36" s="4"/>
      <c r="J36" s="4"/>
      <c r="K36" s="4"/>
      <c r="L36" s="4"/>
      <c r="M36" s="4"/>
      <c r="N36" s="4"/>
      <c r="O36" s="5"/>
      <c r="P36" s="5"/>
      <c r="Q36" s="5"/>
      <c r="R36" s="5"/>
      <c r="S36" s="5"/>
    </row>
    <row r="37" spans="1:20" ht="42" customHeight="1" x14ac:dyDescent="0.25">
      <c r="A37" s="226" t="s">
        <v>568</v>
      </c>
      <c r="B37" s="256" t="s">
        <v>537</v>
      </c>
      <c r="C37" s="256" t="s">
        <v>538</v>
      </c>
      <c r="D37" s="256">
        <v>2005</v>
      </c>
      <c r="E37" s="256">
        <v>2006</v>
      </c>
      <c r="F37" s="256">
        <v>2007</v>
      </c>
      <c r="G37" s="256">
        <v>2008</v>
      </c>
      <c r="H37" s="256">
        <v>2009</v>
      </c>
      <c r="I37" s="256">
        <v>2010</v>
      </c>
      <c r="J37" s="256">
        <v>2011</v>
      </c>
      <c r="K37" s="256">
        <v>2012</v>
      </c>
      <c r="L37" s="256">
        <v>2013</v>
      </c>
      <c r="M37" s="256">
        <v>2014</v>
      </c>
      <c r="N37" s="256">
        <v>2015</v>
      </c>
      <c r="O37" s="256">
        <v>2016</v>
      </c>
      <c r="P37" s="256">
        <v>2017</v>
      </c>
      <c r="Q37" s="256">
        <v>2018</v>
      </c>
      <c r="R37" s="256">
        <v>2019</v>
      </c>
      <c r="S37" s="256" t="s">
        <v>539</v>
      </c>
      <c r="T37" s="257" t="s">
        <v>540</v>
      </c>
    </row>
    <row r="38" spans="1:20" x14ac:dyDescent="0.25">
      <c r="A38" s="258"/>
      <c r="B38" s="224" t="s">
        <v>541</v>
      </c>
      <c r="C38" s="224" t="s">
        <v>542</v>
      </c>
      <c r="D38" s="230">
        <v>4856.1365247173626</v>
      </c>
      <c r="E38" s="230">
        <v>4883.9813442398245</v>
      </c>
      <c r="F38" s="230">
        <v>5266.8476126736759</v>
      </c>
      <c r="G38" s="230">
        <v>5106.7399004195195</v>
      </c>
      <c r="H38" s="230">
        <v>4981.4382125684406</v>
      </c>
      <c r="I38" s="230">
        <v>5049.6580203984722</v>
      </c>
      <c r="J38" s="230">
        <v>5106.7399004195195</v>
      </c>
      <c r="K38" s="230">
        <v>5368.4812039306616</v>
      </c>
      <c r="L38" s="230">
        <v>5733.248339674913</v>
      </c>
      <c r="M38" s="230">
        <v>5756.9164362690053</v>
      </c>
      <c r="N38" s="230">
        <v>6153.0623286166601</v>
      </c>
      <c r="O38" s="230">
        <v>6362.5032299392196</v>
      </c>
      <c r="P38" s="230">
        <v>6567.3352611226419</v>
      </c>
      <c r="Q38" s="230">
        <v>6677.5499606925805</v>
      </c>
      <c r="R38" s="230">
        <v>6897.452257135109</v>
      </c>
      <c r="S38" s="230">
        <v>7023.9070318550739</v>
      </c>
      <c r="T38" s="231">
        <v>7458.8879206075262</v>
      </c>
    </row>
    <row r="39" spans="1:20" x14ac:dyDescent="0.25">
      <c r="A39" s="259"/>
      <c r="B39" s="227" t="s">
        <v>543</v>
      </c>
      <c r="C39" s="227" t="s">
        <v>359</v>
      </c>
      <c r="D39" s="228">
        <v>2628.1681534134932</v>
      </c>
      <c r="E39" s="228">
        <v>2708.1284335013338</v>
      </c>
      <c r="F39" s="228">
        <v>2114.7389865336754</v>
      </c>
      <c r="G39" s="228">
        <v>2434.5801068850369</v>
      </c>
      <c r="H39" s="228">
        <v>2451.4138500614245</v>
      </c>
      <c r="I39" s="228">
        <v>2001.1112200930597</v>
      </c>
      <c r="J39" s="228">
        <v>2158.9275623716921</v>
      </c>
      <c r="K39" s="228">
        <v>2628.1681534134927</v>
      </c>
      <c r="L39" s="228">
        <v>2756.5254451334472</v>
      </c>
      <c r="M39" s="228">
        <v>2785.9844956921252</v>
      </c>
      <c r="N39" s="228">
        <v>2430.0514517960805</v>
      </c>
      <c r="O39" s="228">
        <v>2593.121221297406</v>
      </c>
      <c r="P39" s="228">
        <v>2186.5367267589627</v>
      </c>
      <c r="Q39" s="228">
        <v>2200.3353050305591</v>
      </c>
      <c r="R39" s="228">
        <v>2187.8527619593683</v>
      </c>
      <c r="S39" s="228">
        <v>2610.7071712327756</v>
      </c>
      <c r="T39" s="229">
        <v>2960.1922254856408</v>
      </c>
    </row>
    <row r="40" spans="1:20" x14ac:dyDescent="0.25">
      <c r="A40" s="258"/>
      <c r="B40" s="224" t="s">
        <v>544</v>
      </c>
      <c r="C40" s="224" t="s">
        <v>360</v>
      </c>
      <c r="D40" s="230">
        <v>15897.905503041073</v>
      </c>
      <c r="E40" s="230">
        <v>16638.758393149783</v>
      </c>
      <c r="F40" s="230">
        <v>18145.648974164105</v>
      </c>
      <c r="G40" s="230">
        <v>17404.796084055393</v>
      </c>
      <c r="H40" s="230">
        <v>16317.652182989348</v>
      </c>
      <c r="I40" s="230">
        <v>17465.65935264789</v>
      </c>
      <c r="J40" s="230">
        <v>19098.473937646697</v>
      </c>
      <c r="K40" s="230">
        <v>19386.000413411268</v>
      </c>
      <c r="L40" s="230">
        <v>19100.572671046437</v>
      </c>
      <c r="M40" s="230">
        <v>19646.2433549792</v>
      </c>
      <c r="N40" s="230">
        <v>19852.649523508673</v>
      </c>
      <c r="O40" s="230">
        <v>20435.038701652105</v>
      </c>
      <c r="P40" s="230">
        <v>19966.801305303514</v>
      </c>
      <c r="Q40" s="230">
        <v>20196.507781624732</v>
      </c>
      <c r="R40" s="230">
        <v>20460.327130068847</v>
      </c>
      <c r="S40" s="230">
        <v>18103.120906433469</v>
      </c>
      <c r="T40" s="231">
        <v>21809.903196618779</v>
      </c>
    </row>
    <row r="41" spans="1:20" ht="49.9" customHeight="1" x14ac:dyDescent="0.25">
      <c r="A41" s="259"/>
      <c r="B41" s="227" t="s">
        <v>545</v>
      </c>
      <c r="C41" s="246" t="s">
        <v>546</v>
      </c>
      <c r="D41" s="228">
        <v>4025.2213316342959</v>
      </c>
      <c r="E41" s="228">
        <v>4212.8948364661819</v>
      </c>
      <c r="F41" s="228">
        <v>4576.2307418207129</v>
      </c>
      <c r="G41" s="228">
        <v>4552.2085332022316</v>
      </c>
      <c r="H41" s="228">
        <v>4522.1807724291293</v>
      </c>
      <c r="I41" s="228">
        <v>4711.3556652996704</v>
      </c>
      <c r="J41" s="228">
        <v>5002.6249447987575</v>
      </c>
      <c r="K41" s="228">
        <v>5160.2706888575422</v>
      </c>
      <c r="L41" s="228">
        <v>5062.6804663449611</v>
      </c>
      <c r="M41" s="228">
        <v>4921.5499907113826</v>
      </c>
      <c r="N41" s="228">
        <v>4920.4932764469131</v>
      </c>
      <c r="O41" s="228">
        <v>4960.23149465399</v>
      </c>
      <c r="P41" s="228">
        <v>5129.5642905651694</v>
      </c>
      <c r="Q41" s="228">
        <v>5288.6990083806932</v>
      </c>
      <c r="R41" s="228">
        <v>5371.1951455480703</v>
      </c>
      <c r="S41" s="228">
        <v>5228.0117210153703</v>
      </c>
      <c r="T41" s="229">
        <v>5530.5163417132389</v>
      </c>
    </row>
    <row r="42" spans="1:20" x14ac:dyDescent="0.25">
      <c r="A42" s="258"/>
      <c r="B42" s="224" t="s">
        <v>547</v>
      </c>
      <c r="C42" s="224" t="s">
        <v>361</v>
      </c>
      <c r="D42" s="230">
        <v>3764.4112478190063</v>
      </c>
      <c r="E42" s="230">
        <v>4412.7831941461582</v>
      </c>
      <c r="F42" s="230">
        <v>4340.2380812703923</v>
      </c>
      <c r="G42" s="230">
        <v>4702.963645649219</v>
      </c>
      <c r="H42" s="230">
        <v>4815.1818671289184</v>
      </c>
      <c r="I42" s="230">
        <v>4352.7067725459146</v>
      </c>
      <c r="J42" s="230">
        <v>5020.3485144806918</v>
      </c>
      <c r="K42" s="230">
        <v>4921.7325016651985</v>
      </c>
      <c r="L42" s="230">
        <v>5748.0666780157126</v>
      </c>
      <c r="M42" s="230">
        <v>7379.1982003317471</v>
      </c>
      <c r="N42" s="230">
        <v>8573.3862697719742</v>
      </c>
      <c r="O42" s="230">
        <v>9041.3009283487681</v>
      </c>
      <c r="P42" s="230">
        <v>9676.7792291328406</v>
      </c>
      <c r="Q42" s="230">
        <v>10345.762322145165</v>
      </c>
      <c r="R42" s="230">
        <v>10188.887812802112</v>
      </c>
      <c r="S42" s="230">
        <v>7212.1341781938236</v>
      </c>
      <c r="T42" s="231">
        <v>8565.501662194878</v>
      </c>
    </row>
    <row r="43" spans="1:20" x14ac:dyDescent="0.25">
      <c r="A43" s="259"/>
      <c r="B43" s="227" t="s">
        <v>548</v>
      </c>
      <c r="C43" s="227" t="s">
        <v>549</v>
      </c>
      <c r="D43" s="228">
        <v>11398.07177325355</v>
      </c>
      <c r="E43" s="228">
        <v>12484.316673623889</v>
      </c>
      <c r="F43" s="228">
        <v>14027.408714061476</v>
      </c>
      <c r="G43" s="228">
        <v>14350.638576682573</v>
      </c>
      <c r="H43" s="228">
        <v>14215.344318783571</v>
      </c>
      <c r="I43" s="228">
        <v>15087.599595565185</v>
      </c>
      <c r="J43" s="228">
        <v>16211.402650512606</v>
      </c>
      <c r="K43" s="228">
        <v>16660.223043788257</v>
      </c>
      <c r="L43" s="228">
        <v>17259.794381858283</v>
      </c>
      <c r="M43" s="228">
        <v>18197.853928412635</v>
      </c>
      <c r="N43" s="228">
        <v>18733.951378250913</v>
      </c>
      <c r="O43" s="228">
        <v>19466.336991891243</v>
      </c>
      <c r="P43" s="228">
        <v>19714.445043787149</v>
      </c>
      <c r="Q43" s="228">
        <v>20217.535150336647</v>
      </c>
      <c r="R43" s="228">
        <v>21038.067454348049</v>
      </c>
      <c r="S43" s="228">
        <v>18441.039378955498</v>
      </c>
      <c r="T43" s="229">
        <v>22805.209183978306</v>
      </c>
    </row>
    <row r="44" spans="1:20" x14ac:dyDescent="0.25">
      <c r="A44" s="258"/>
      <c r="B44" s="224" t="s">
        <v>550</v>
      </c>
      <c r="C44" s="224" t="s">
        <v>362</v>
      </c>
      <c r="D44" s="230">
        <v>1780.4744124910803</v>
      </c>
      <c r="E44" s="230">
        <v>2032.5887479836365</v>
      </c>
      <c r="F44" s="230">
        <v>2314.5418145992162</v>
      </c>
      <c r="G44" s="230">
        <v>2504.5559839817251</v>
      </c>
      <c r="H44" s="230">
        <v>2489.1933281320685</v>
      </c>
      <c r="I44" s="230">
        <v>2727.3594122688733</v>
      </c>
      <c r="J44" s="230">
        <v>2915.4322124957266</v>
      </c>
      <c r="K44" s="230">
        <v>3023.6960500634614</v>
      </c>
      <c r="L44" s="230">
        <v>3117.1267742108876</v>
      </c>
      <c r="M44" s="230">
        <v>3277.3779163790905</v>
      </c>
      <c r="N44" s="230">
        <v>3382.924851687842</v>
      </c>
      <c r="O44" s="230">
        <v>3405.798656316123</v>
      </c>
      <c r="P44" s="230">
        <v>3378.945248328479</v>
      </c>
      <c r="Q44" s="230">
        <v>3582.1951711465549</v>
      </c>
      <c r="R44" s="230">
        <v>3618.7786953601099</v>
      </c>
      <c r="S44" s="230">
        <v>3613.8965676075245</v>
      </c>
      <c r="T44" s="231">
        <v>3938.4588732295415</v>
      </c>
    </row>
    <row r="45" spans="1:20" x14ac:dyDescent="0.25">
      <c r="A45" s="259"/>
      <c r="B45" s="227" t="s">
        <v>551</v>
      </c>
      <c r="C45" s="227" t="s">
        <v>363</v>
      </c>
      <c r="D45" s="228">
        <v>2481.1989079092878</v>
      </c>
      <c r="E45" s="228">
        <v>2755.2491092286396</v>
      </c>
      <c r="F45" s="228">
        <v>3029.2993105479909</v>
      </c>
      <c r="G45" s="228">
        <v>3319.3255325720579</v>
      </c>
      <c r="H45" s="228">
        <v>3252.9636004140089</v>
      </c>
      <c r="I45" s="228">
        <v>3479.0857396192141</v>
      </c>
      <c r="J45" s="228">
        <v>3960.8242100998682</v>
      </c>
      <c r="K45" s="228">
        <v>4311.0677409340169</v>
      </c>
      <c r="L45" s="228">
        <v>4640.4195523850767</v>
      </c>
      <c r="M45" s="228">
        <v>5065.6274880644296</v>
      </c>
      <c r="N45" s="228">
        <v>5517.180840789355</v>
      </c>
      <c r="O45" s="228">
        <v>5686.8297233729991</v>
      </c>
      <c r="P45" s="228">
        <v>5991.5180597577437</v>
      </c>
      <c r="Q45" s="228">
        <v>6236.5780433599721</v>
      </c>
      <c r="R45" s="228">
        <v>6659.7494041437303</v>
      </c>
      <c r="S45" s="228">
        <v>6827.7264780531777</v>
      </c>
      <c r="T45" s="229">
        <v>7171.4137977319178</v>
      </c>
    </row>
    <row r="46" spans="1:20" x14ac:dyDescent="0.25">
      <c r="A46" s="258"/>
      <c r="B46" s="224" t="s">
        <v>552</v>
      </c>
      <c r="C46" s="224" t="s">
        <v>364</v>
      </c>
      <c r="D46" s="230">
        <v>7236.9524812377349</v>
      </c>
      <c r="E46" s="230">
        <v>7493.7419723005933</v>
      </c>
      <c r="F46" s="230">
        <v>7755.7366557498626</v>
      </c>
      <c r="G46" s="230">
        <v>8024.6715957143442</v>
      </c>
      <c r="H46" s="230">
        <v>8293.6065356788258</v>
      </c>
      <c r="I46" s="230">
        <v>8552.1310908704872</v>
      </c>
      <c r="J46" s="230">
        <v>8763.8089145844642</v>
      </c>
      <c r="K46" s="230">
        <v>9041.4191751929593</v>
      </c>
      <c r="L46" s="230">
        <v>9312.089179286244</v>
      </c>
      <c r="M46" s="230">
        <v>9601.8448887963623</v>
      </c>
      <c r="N46" s="230">
        <v>9932.8028534265723</v>
      </c>
      <c r="O46" s="230">
        <v>10295.769959993959</v>
      </c>
      <c r="P46" s="230">
        <v>10578.356428752151</v>
      </c>
      <c r="Q46" s="230">
        <v>11097.039185516975</v>
      </c>
      <c r="R46" s="230">
        <v>11612.688096244521</v>
      </c>
      <c r="S46" s="230">
        <v>11790.162263832222</v>
      </c>
      <c r="T46" s="231">
        <v>12286.861338894985</v>
      </c>
    </row>
    <row r="47" spans="1:20" x14ac:dyDescent="0.25">
      <c r="A47" s="259"/>
      <c r="B47" s="227" t="s">
        <v>553</v>
      </c>
      <c r="C47" s="227" t="s">
        <v>365</v>
      </c>
      <c r="D47" s="228">
        <v>6037.1211521695996</v>
      </c>
      <c r="E47" s="228">
        <v>6638.4280398358951</v>
      </c>
      <c r="F47" s="228">
        <v>7074.8050383137197</v>
      </c>
      <c r="G47" s="228">
        <v>7315.3277933802374</v>
      </c>
      <c r="H47" s="228">
        <v>7414.9729347649381</v>
      </c>
      <c r="I47" s="228">
        <v>7772.3210280066214</v>
      </c>
      <c r="J47" s="228">
        <v>8725.8219498774597</v>
      </c>
      <c r="K47" s="228">
        <v>9119.248456379124</v>
      </c>
      <c r="L47" s="228">
        <v>9423.3379395703632</v>
      </c>
      <c r="M47" s="228">
        <v>10160.368381881337</v>
      </c>
      <c r="N47" s="228">
        <v>10374.548477555927</v>
      </c>
      <c r="O47" s="228">
        <v>10335.68728004795</v>
      </c>
      <c r="P47" s="228">
        <v>10651.841549997253</v>
      </c>
      <c r="Q47" s="228">
        <v>11079.518612117246</v>
      </c>
      <c r="R47" s="228">
        <v>11564.039358616921</v>
      </c>
      <c r="S47" s="228">
        <v>11088.346280047857</v>
      </c>
      <c r="T47" s="229">
        <v>12345.971566685384</v>
      </c>
    </row>
    <row r="48" spans="1:20" x14ac:dyDescent="0.25">
      <c r="A48" s="258"/>
      <c r="B48" s="224" t="s">
        <v>554</v>
      </c>
      <c r="C48" s="224" t="s">
        <v>555</v>
      </c>
      <c r="D48" s="230">
        <v>8055.0583572872156</v>
      </c>
      <c r="E48" s="230">
        <v>8367.5727455427823</v>
      </c>
      <c r="F48" s="230">
        <v>8806.6554610418534</v>
      </c>
      <c r="G48" s="230">
        <v>8769.1537344511853</v>
      </c>
      <c r="H48" s="230">
        <v>9336.3673491350364</v>
      </c>
      <c r="I48" s="230">
        <v>9641.0688776842126</v>
      </c>
      <c r="J48" s="230">
        <v>9875.4546688758874</v>
      </c>
      <c r="K48" s="230">
        <v>10416.104560558017</v>
      </c>
      <c r="L48" s="230">
        <v>11047.38362483426</v>
      </c>
      <c r="M48" s="230">
        <v>11719.289559583727</v>
      </c>
      <c r="N48" s="230">
        <v>12532.151501840759</v>
      </c>
      <c r="O48" s="230">
        <v>13001.945259808705</v>
      </c>
      <c r="P48" s="230">
        <v>13491.656776350132</v>
      </c>
      <c r="Q48" s="230">
        <v>14161.509251665897</v>
      </c>
      <c r="R48" s="230">
        <v>14975.310685405777</v>
      </c>
      <c r="S48" s="230">
        <v>14990.174607506377</v>
      </c>
      <c r="T48" s="231">
        <v>16265.259749787592</v>
      </c>
    </row>
    <row r="49" spans="1:20" x14ac:dyDescent="0.25">
      <c r="A49" s="259"/>
      <c r="B49" s="227" t="s">
        <v>556</v>
      </c>
      <c r="C49" s="227" t="s">
        <v>557</v>
      </c>
      <c r="D49" s="228">
        <v>1644.7726057534817</v>
      </c>
      <c r="E49" s="228">
        <v>1759.0953653462127</v>
      </c>
      <c r="F49" s="228">
        <v>1888.1694487573604</v>
      </c>
      <c r="G49" s="228">
        <v>1937.3405281520836</v>
      </c>
      <c r="H49" s="228">
        <v>1934.8819741823474</v>
      </c>
      <c r="I49" s="228">
        <v>1954.5504059402367</v>
      </c>
      <c r="J49" s="228">
        <v>2091.0001512605932</v>
      </c>
      <c r="K49" s="228">
        <v>2158.6103854283374</v>
      </c>
      <c r="L49" s="228">
        <v>2293.8308537638254</v>
      </c>
      <c r="M49" s="228">
        <v>2360.211810946701</v>
      </c>
      <c r="N49" s="228">
        <v>2500.0730881368681</v>
      </c>
      <c r="O49" s="228">
        <v>2836.0590348763085</v>
      </c>
      <c r="P49" s="228">
        <v>2898.4052495337237</v>
      </c>
      <c r="Q49" s="228">
        <v>2979.5082244406121</v>
      </c>
      <c r="R49" s="228">
        <v>3372.6219126747169</v>
      </c>
      <c r="S49" s="228">
        <v>2982.0025292539308</v>
      </c>
      <c r="T49" s="229">
        <v>3857.9081529113182</v>
      </c>
    </row>
    <row r="50" spans="1:20" x14ac:dyDescent="0.25">
      <c r="A50" s="258" t="s">
        <v>558</v>
      </c>
      <c r="B50" s="254">
        <v>0</v>
      </c>
      <c r="C50" s="6" t="s">
        <v>559</v>
      </c>
      <c r="D50" s="232">
        <v>67775.044250454172</v>
      </c>
      <c r="E50" s="232">
        <v>72500.473994346117</v>
      </c>
      <c r="F50" s="232">
        <v>77258.817179240301</v>
      </c>
      <c r="G50" s="232">
        <v>78683.498982622637</v>
      </c>
      <c r="H50" s="232">
        <v>78586.325966330332</v>
      </c>
      <c r="I50" s="232">
        <v>80774.286139621589</v>
      </c>
      <c r="J50" s="232">
        <v>86864.840031748972</v>
      </c>
      <c r="K50" s="232">
        <v>90185.96295954565</v>
      </c>
      <c r="L50" s="232">
        <v>94314.248845254246</v>
      </c>
      <c r="M50" s="232">
        <v>100804.46594955161</v>
      </c>
      <c r="N50" s="232">
        <v>104903.27584182855</v>
      </c>
      <c r="O50" s="232">
        <v>108420.6224821988</v>
      </c>
      <c r="P50" s="232">
        <v>110228.61784193014</v>
      </c>
      <c r="Q50" s="232">
        <v>114055.84117985076</v>
      </c>
      <c r="R50" s="232">
        <v>118006.42339772888</v>
      </c>
      <c r="S50" s="232">
        <v>110354.15631211213</v>
      </c>
      <c r="T50" s="233">
        <v>125429.58788788014</v>
      </c>
    </row>
    <row r="51" spans="1:20" x14ac:dyDescent="0.25">
      <c r="A51" s="260" t="s">
        <v>560</v>
      </c>
      <c r="B51" s="255">
        <v>0</v>
      </c>
      <c r="C51" s="225" t="s">
        <v>561</v>
      </c>
      <c r="D51" s="234">
        <v>6142.9803213687528</v>
      </c>
      <c r="E51" s="234">
        <v>6712.4686165920084</v>
      </c>
      <c r="F51" s="234">
        <v>7491.7683890027802</v>
      </c>
      <c r="G51" s="234">
        <v>7502.2589628621554</v>
      </c>
      <c r="H51" s="234">
        <v>7037.6764062326565</v>
      </c>
      <c r="I51" s="234">
        <v>7707.5744798242231</v>
      </c>
      <c r="J51" s="234">
        <v>8909.4945134269892</v>
      </c>
      <c r="K51" s="234">
        <v>9471.4895416078343</v>
      </c>
      <c r="L51" s="234">
        <v>9711.2740869649933</v>
      </c>
      <c r="M51" s="234">
        <v>10331.716598076646</v>
      </c>
      <c r="N51" s="234">
        <v>10542.981141487051</v>
      </c>
      <c r="O51" s="234">
        <v>10625.7616327879</v>
      </c>
      <c r="P51" s="234">
        <v>10741.993629906479</v>
      </c>
      <c r="Q51" s="234">
        <v>11114.375749816085</v>
      </c>
      <c r="R51" s="234">
        <v>11660.296372050496</v>
      </c>
      <c r="S51" s="234">
        <v>10940.068145041874</v>
      </c>
      <c r="T51" s="235">
        <v>12548.123946008222</v>
      </c>
    </row>
    <row r="52" spans="1:20" x14ac:dyDescent="0.25">
      <c r="A52" s="261" t="s">
        <v>558</v>
      </c>
      <c r="B52" s="262">
        <v>0</v>
      </c>
      <c r="C52" s="236" t="s">
        <v>562</v>
      </c>
      <c r="D52" s="237">
        <v>73922.532786074924</v>
      </c>
      <c r="E52" s="237">
        <v>79223.681846290463</v>
      </c>
      <c r="F52" s="237">
        <v>84784.032892955423</v>
      </c>
      <c r="G52" s="237">
        <v>86215.889649426026</v>
      </c>
      <c r="H52" s="237">
        <v>85660.010690534502</v>
      </c>
      <c r="I52" s="237">
        <v>88492.495048481767</v>
      </c>
      <c r="J52" s="237">
        <v>95753.273584564915</v>
      </c>
      <c r="K52" s="237">
        <v>99628.811719308651</v>
      </c>
      <c r="L52" s="237">
        <v>104011.82362270335</v>
      </c>
      <c r="M52" s="237">
        <v>111128.94804581454</v>
      </c>
      <c r="N52" s="237">
        <v>115446.2569833156</v>
      </c>
      <c r="O52" s="237">
        <v>119046.38411498669</v>
      </c>
      <c r="P52" s="237">
        <v>120973.26658047568</v>
      </c>
      <c r="Q52" s="237">
        <v>125172.9567513896</v>
      </c>
      <c r="R52" s="237">
        <v>129671.98068228063</v>
      </c>
      <c r="S52" s="263">
        <v>121299.88781740036</v>
      </c>
      <c r="T52" s="242">
        <v>137977.38562249663</v>
      </c>
    </row>
    <row r="53" spans="1:20" x14ac:dyDescent="0.25">
      <c r="A53" s="245"/>
      <c r="B53" s="10"/>
      <c r="C53" s="10"/>
      <c r="D53" s="10"/>
      <c r="E53" s="10"/>
      <c r="F53" s="10"/>
      <c r="G53" s="10"/>
      <c r="H53" s="10"/>
      <c r="I53" s="10"/>
      <c r="J53" s="10"/>
      <c r="K53" s="10"/>
      <c r="L53" s="10"/>
      <c r="M53" s="9"/>
      <c r="N53" s="9"/>
      <c r="O53" s="9"/>
      <c r="P53" s="9"/>
      <c r="Q53" s="9"/>
      <c r="R53" s="9"/>
      <c r="S53" s="9"/>
    </row>
    <row r="54" spans="1:20" x14ac:dyDescent="0.25">
      <c r="A54" s="346" t="s">
        <v>563</v>
      </c>
      <c r="B54" s="347"/>
      <c r="C54" s="347"/>
      <c r="D54" s="347"/>
      <c r="E54" s="347"/>
      <c r="F54" s="347"/>
      <c r="G54" s="347"/>
      <c r="H54" s="347"/>
      <c r="I54" s="347"/>
      <c r="J54" s="347"/>
      <c r="K54" s="347"/>
      <c r="L54" s="347"/>
      <c r="M54" s="347"/>
      <c r="N54" s="347"/>
      <c r="O54" s="347"/>
      <c r="P54" s="347"/>
      <c r="Q54" s="347"/>
      <c r="R54" s="347"/>
      <c r="S54" s="348"/>
    </row>
    <row r="55" spans="1:20" ht="15" customHeight="1" x14ac:dyDescent="0.25">
      <c r="A55" s="349" t="s">
        <v>564</v>
      </c>
      <c r="B55" s="350"/>
      <c r="C55" s="350"/>
      <c r="D55" s="350"/>
      <c r="E55" s="350"/>
      <c r="F55" s="350"/>
      <c r="G55" s="350"/>
      <c r="H55" s="350"/>
      <c r="I55" s="350"/>
      <c r="J55" s="350"/>
      <c r="K55" s="350"/>
      <c r="L55" s="350"/>
      <c r="M55" s="350"/>
      <c r="N55" s="350"/>
      <c r="O55" s="350"/>
      <c r="P55" s="350"/>
      <c r="Q55" s="350"/>
      <c r="R55" s="350"/>
      <c r="S55" s="351"/>
    </row>
    <row r="56" spans="1:20" ht="15" customHeight="1" x14ac:dyDescent="0.25">
      <c r="A56" s="349" t="s">
        <v>565</v>
      </c>
      <c r="B56" s="350"/>
      <c r="C56" s="350"/>
      <c r="D56" s="350"/>
      <c r="E56" s="350"/>
      <c r="F56" s="350"/>
      <c r="G56" s="350"/>
      <c r="H56" s="350"/>
      <c r="I56" s="350"/>
      <c r="J56" s="350"/>
      <c r="K56" s="350"/>
      <c r="L56" s="350"/>
      <c r="M56" s="350"/>
      <c r="N56" s="350"/>
      <c r="O56" s="350"/>
      <c r="P56" s="350"/>
      <c r="Q56" s="350"/>
      <c r="R56" s="350"/>
      <c r="S56" s="351"/>
    </row>
    <row r="57" spans="1:20" ht="15" customHeight="1" x14ac:dyDescent="0.25">
      <c r="A57" s="343" t="s">
        <v>566</v>
      </c>
      <c r="B57" s="344"/>
      <c r="C57" s="344"/>
      <c r="D57" s="344"/>
      <c r="E57" s="344"/>
      <c r="F57" s="344"/>
      <c r="G57" s="344"/>
      <c r="H57" s="344"/>
      <c r="I57" s="344"/>
      <c r="J57" s="344"/>
      <c r="K57" s="344"/>
      <c r="L57" s="344"/>
      <c r="M57" s="344"/>
      <c r="N57" s="344"/>
      <c r="O57" s="344"/>
      <c r="P57" s="344"/>
      <c r="Q57" s="344"/>
      <c r="R57" s="344"/>
      <c r="S57" s="345"/>
    </row>
  </sheetData>
  <mergeCells count="12">
    <mergeCell ref="A28:R28"/>
    <mergeCell ref="A25:R25"/>
    <mergeCell ref="A26:R26"/>
    <mergeCell ref="A27:R27"/>
    <mergeCell ref="A1:T2"/>
    <mergeCell ref="A3:T6"/>
    <mergeCell ref="A57:S57"/>
    <mergeCell ref="A54:S54"/>
    <mergeCell ref="A55:S55"/>
    <mergeCell ref="A56:S56"/>
    <mergeCell ref="A30:T31"/>
    <mergeCell ref="A32:T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MAPAS 2021</vt:lpstr>
      <vt:lpstr>PIB Municipios 2021</vt:lpstr>
      <vt:lpstr>PIB Zonas 2021</vt:lpstr>
      <vt:lpstr>PIB Subregiones 2021</vt:lpstr>
      <vt:lpstr>PIB Provincias  2021</vt:lpstr>
      <vt:lpstr>ValorAgregadoActividad</vt:lpstr>
      <vt:lpstr>PIB_Percapita</vt:lpstr>
      <vt:lpstr>G CoeficienteEspecializació_Sub</vt:lpstr>
      <vt:lpstr>ValorAgr.SectoresEconomicos</vt:lpstr>
      <vt:lpstr>POBLACIÓN_2021</vt:lpstr>
      <vt:lpstr>PIB_2021_DANE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MAURICIO ROMERO ROMERO</cp:lastModifiedBy>
  <dcterms:created xsi:type="dcterms:W3CDTF">2020-07-27T18:23:58Z</dcterms:created>
  <dcterms:modified xsi:type="dcterms:W3CDTF">2022-12-23T20:04:54Z</dcterms:modified>
</cp:coreProperties>
</file>